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AUD-DIDE\Documents\Proyecto Coordinación Relacional\Artículos\"/>
    </mc:Choice>
  </mc:AlternateContent>
  <xr:revisionPtr revIDLastSave="0" documentId="13_ncr:1_{A3689394-A2B1-4E94-ACB8-A78154B75451}" xr6:coauthVersionLast="28" xr6:coauthVersionMax="28" xr10:uidLastSave="{00000000-0000-0000-0000-000000000000}"/>
  <bookViews>
    <workbookView xWindow="0" yWindow="0" windowWidth="24000" windowHeight="9210" xr2:uid="{A4354283-73CE-43C8-9134-A37882ED22B7}"/>
  </bookViews>
  <sheets>
    <sheet name="CIIU C152001 FAB. CALZADO" sheetId="1" r:id="rId1"/>
  </sheets>
  <definedNames>
    <definedName name="_xlnm._FilterDatabase" localSheetId="0" hidden="1">'CIIU C152001 FAB. CALZADO'!$A$57:$P$74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89" i="1"/>
  <c r="D123" i="1"/>
  <c r="D122" i="1"/>
  <c r="F123" i="1" s="1"/>
  <c r="B132" i="1"/>
  <c r="B128" i="1"/>
  <c r="B131" i="1"/>
  <c r="B130" i="1"/>
  <c r="B129" i="1"/>
  <c r="F122" i="1"/>
  <c r="D148" i="1" s="1"/>
  <c r="F89" i="1"/>
  <c r="D68" i="1"/>
  <c r="F67" i="1"/>
  <c r="D67" i="1"/>
  <c r="D55" i="1"/>
  <c r="F54" i="1"/>
  <c r="D54" i="1"/>
  <c r="D13" i="1"/>
  <c r="F12" i="1"/>
  <c r="D12" i="1"/>
  <c r="F13" i="1" l="1"/>
  <c r="I11" i="1" s="1"/>
  <c r="F90" i="1"/>
  <c r="I85" i="1" s="1"/>
  <c r="H78" i="1"/>
  <c r="F55" i="1"/>
  <c r="H28" i="1" s="1"/>
  <c r="H114" i="1"/>
  <c r="I73" i="1"/>
  <c r="N73" i="1" s="1"/>
  <c r="H77" i="1"/>
  <c r="F68" i="1"/>
  <c r="H62" i="1" s="1"/>
  <c r="I82" i="1"/>
  <c r="J82" i="1" s="1"/>
  <c r="I79" i="1"/>
  <c r="N79" i="1" s="1"/>
  <c r="I83" i="1"/>
  <c r="O83" i="1" s="1"/>
  <c r="D147" i="1"/>
  <c r="H117" i="1"/>
  <c r="H109" i="1"/>
  <c r="H120" i="1"/>
  <c r="I115" i="1"/>
  <c r="I121" i="1"/>
  <c r="H118" i="1"/>
  <c r="I96" i="1"/>
  <c r="I100" i="1"/>
  <c r="D146" i="1"/>
  <c r="D144" i="1"/>
  <c r="H115" i="1"/>
  <c r="D145" i="1"/>
  <c r="I76" i="1"/>
  <c r="H75" i="1"/>
  <c r="H79" i="1"/>
  <c r="B133" i="1"/>
  <c r="I66" i="1" l="1"/>
  <c r="I34" i="1"/>
  <c r="O34" i="1" s="1"/>
  <c r="H76" i="1"/>
  <c r="I87" i="1"/>
  <c r="N87" i="1" s="1"/>
  <c r="I80" i="1"/>
  <c r="O80" i="1" s="1"/>
  <c r="I77" i="1"/>
  <c r="N77" i="1" s="1"/>
  <c r="I10" i="1"/>
  <c r="N10" i="1" s="1"/>
  <c r="H82" i="1"/>
  <c r="H80" i="1"/>
  <c r="I75" i="1"/>
  <c r="O75" i="1" s="1"/>
  <c r="I74" i="1"/>
  <c r="H84" i="1"/>
  <c r="H86" i="1"/>
  <c r="E147" i="1"/>
  <c r="H73" i="1"/>
  <c r="I84" i="1"/>
  <c r="N84" i="1" s="1"/>
  <c r="H81" i="1"/>
  <c r="I49" i="1"/>
  <c r="O49" i="1" s="1"/>
  <c r="I27" i="1"/>
  <c r="O27" i="1" s="1"/>
  <c r="I48" i="1"/>
  <c r="O48" i="1" s="1"/>
  <c r="H48" i="1"/>
  <c r="I22" i="1"/>
  <c r="N22" i="1" s="1"/>
  <c r="H52" i="1"/>
  <c r="I21" i="1"/>
  <c r="N21" i="1" s="1"/>
  <c r="H29" i="1"/>
  <c r="I23" i="1"/>
  <c r="I45" i="1"/>
  <c r="N45" i="1" s="1"/>
  <c r="I32" i="1"/>
  <c r="O32" i="1" s="1"/>
  <c r="H25" i="1"/>
  <c r="I38" i="1"/>
  <c r="N38" i="1" s="1"/>
  <c r="H44" i="1"/>
  <c r="H30" i="1"/>
  <c r="H37" i="1"/>
  <c r="I40" i="1"/>
  <c r="O40" i="1" s="1"/>
  <c r="H83" i="1"/>
  <c r="I78" i="1"/>
  <c r="N78" i="1" s="1"/>
  <c r="H87" i="1"/>
  <c r="I81" i="1"/>
  <c r="O81" i="1" s="1"/>
  <c r="H85" i="1"/>
  <c r="I86" i="1"/>
  <c r="N86" i="1" s="1"/>
  <c r="H88" i="1"/>
  <c r="I107" i="1"/>
  <c r="N107" i="1" s="1"/>
  <c r="H97" i="1"/>
  <c r="H103" i="1"/>
  <c r="I103" i="1"/>
  <c r="N103" i="1" s="1"/>
  <c r="I120" i="1"/>
  <c r="O120" i="1" s="1"/>
  <c r="I109" i="1"/>
  <c r="O109" i="1" s="1"/>
  <c r="I104" i="1"/>
  <c r="O104" i="1" s="1"/>
  <c r="H112" i="1"/>
  <c r="H104" i="1"/>
  <c r="E146" i="1"/>
  <c r="H23" i="1"/>
  <c r="H45" i="1"/>
  <c r="I53" i="1"/>
  <c r="N53" i="1" s="1"/>
  <c r="I31" i="1"/>
  <c r="O31" i="1" s="1"/>
  <c r="I39" i="1"/>
  <c r="O39" i="1" s="1"/>
  <c r="I30" i="1"/>
  <c r="H40" i="1"/>
  <c r="H50" i="1"/>
  <c r="H24" i="1"/>
  <c r="H35" i="1"/>
  <c r="H43" i="1"/>
  <c r="H51" i="1"/>
  <c r="H10" i="1"/>
  <c r="H22" i="1"/>
  <c r="H9" i="1"/>
  <c r="I64" i="1"/>
  <c r="N64" i="1" s="1"/>
  <c r="N85" i="1"/>
  <c r="H38" i="1"/>
  <c r="H49" i="1"/>
  <c r="I26" i="1"/>
  <c r="O26" i="1" s="1"/>
  <c r="I35" i="1"/>
  <c r="N35" i="1" s="1"/>
  <c r="H21" i="1"/>
  <c r="E145" i="1"/>
  <c r="O85" i="1"/>
  <c r="I9" i="1"/>
  <c r="I12" i="1" s="1"/>
  <c r="H26" i="1"/>
  <c r="H41" i="1"/>
  <c r="H46" i="1"/>
  <c r="I50" i="1"/>
  <c r="H18" i="1"/>
  <c r="H27" i="1"/>
  <c r="H32" i="1"/>
  <c r="H36" i="1"/>
  <c r="I41" i="1"/>
  <c r="N41" i="1" s="1"/>
  <c r="I33" i="1"/>
  <c r="O33" i="1" s="1"/>
  <c r="I43" i="1"/>
  <c r="N43" i="1" s="1"/>
  <c r="H53" i="1"/>
  <c r="I25" i="1"/>
  <c r="O25" i="1" s="1"/>
  <c r="I36" i="1"/>
  <c r="O36" i="1" s="1"/>
  <c r="I44" i="1"/>
  <c r="O44" i="1" s="1"/>
  <c r="I52" i="1"/>
  <c r="H19" i="1"/>
  <c r="H11" i="1"/>
  <c r="I24" i="1"/>
  <c r="O79" i="1"/>
  <c r="O73" i="1"/>
  <c r="H119" i="1"/>
  <c r="H102" i="1"/>
  <c r="H107" i="1"/>
  <c r="H106" i="1"/>
  <c r="H98" i="1"/>
  <c r="I112" i="1"/>
  <c r="O112" i="1" s="1"/>
  <c r="N83" i="1"/>
  <c r="I19" i="1"/>
  <c r="N19" i="1" s="1"/>
  <c r="I28" i="1"/>
  <c r="O28" i="1" s="1"/>
  <c r="H42" i="1"/>
  <c r="I47" i="1"/>
  <c r="I51" i="1"/>
  <c r="I20" i="1"/>
  <c r="O20" i="1" s="1"/>
  <c r="I29" i="1"/>
  <c r="H33" i="1"/>
  <c r="I37" i="1"/>
  <c r="O37" i="1" s="1"/>
  <c r="I42" i="1"/>
  <c r="O42" i="1" s="1"/>
  <c r="H34" i="1"/>
  <c r="I46" i="1"/>
  <c r="H20" i="1"/>
  <c r="H31" i="1"/>
  <c r="H39" i="1"/>
  <c r="H47" i="1"/>
  <c r="I18" i="1"/>
  <c r="I88" i="1"/>
  <c r="H74" i="1"/>
  <c r="J73" i="1"/>
  <c r="I117" i="1"/>
  <c r="I97" i="1"/>
  <c r="I118" i="1"/>
  <c r="H105" i="1"/>
  <c r="H96" i="1"/>
  <c r="I101" i="1"/>
  <c r="N101" i="1" s="1"/>
  <c r="H111" i="1"/>
  <c r="I110" i="1"/>
  <c r="O110" i="1" s="1"/>
  <c r="I98" i="1"/>
  <c r="H110" i="1"/>
  <c r="H99" i="1"/>
  <c r="H108" i="1"/>
  <c r="H116" i="1"/>
  <c r="I99" i="1"/>
  <c r="O99" i="1" s="1"/>
  <c r="I106" i="1"/>
  <c r="N106" i="1" s="1"/>
  <c r="H113" i="1"/>
  <c r="H121" i="1"/>
  <c r="J83" i="1"/>
  <c r="J77" i="1"/>
  <c r="I105" i="1"/>
  <c r="N105" i="1" s="1"/>
  <c r="H95" i="1"/>
  <c r="I114" i="1"/>
  <c r="O114" i="1" s="1"/>
  <c r="H101" i="1"/>
  <c r="I113" i="1"/>
  <c r="N113" i="1" s="1"/>
  <c r="I102" i="1"/>
  <c r="O102" i="1" s="1"/>
  <c r="I111" i="1"/>
  <c r="N111" i="1" s="1"/>
  <c r="I119" i="1"/>
  <c r="N119" i="1" s="1"/>
  <c r="H100" i="1"/>
  <c r="I108" i="1"/>
  <c r="O108" i="1" s="1"/>
  <c r="I116" i="1"/>
  <c r="N116" i="1" s="1"/>
  <c r="I95" i="1"/>
  <c r="N74" i="1"/>
  <c r="N82" i="1"/>
  <c r="O82" i="1"/>
  <c r="O74" i="1"/>
  <c r="O77" i="1"/>
  <c r="N80" i="1"/>
  <c r="N75" i="1"/>
  <c r="I60" i="1"/>
  <c r="H66" i="1"/>
  <c r="H64" i="1"/>
  <c r="I61" i="1"/>
  <c r="H60" i="1"/>
  <c r="I63" i="1"/>
  <c r="H61" i="1"/>
  <c r="I65" i="1"/>
  <c r="H63" i="1"/>
  <c r="H65" i="1"/>
  <c r="I62" i="1"/>
  <c r="O76" i="1"/>
  <c r="N76" i="1"/>
  <c r="O87" i="1"/>
  <c r="J10" i="1"/>
  <c r="O10" i="1"/>
  <c r="N11" i="1"/>
  <c r="O11" i="1"/>
  <c r="J11" i="1"/>
  <c r="O100" i="1"/>
  <c r="N100" i="1"/>
  <c r="N96" i="1"/>
  <c r="O96" i="1"/>
  <c r="N66" i="1"/>
  <c r="O66" i="1"/>
  <c r="D149" i="1"/>
  <c r="E148" i="1" s="1"/>
  <c r="E144" i="1"/>
  <c r="O121" i="1"/>
  <c r="N121" i="1"/>
  <c r="N115" i="1"/>
  <c r="O115" i="1"/>
  <c r="N23" i="1"/>
  <c r="N34" i="1"/>
  <c r="N32" i="1"/>
  <c r="O21" i="1" l="1"/>
  <c r="N40" i="1"/>
  <c r="N48" i="1"/>
  <c r="O84" i="1"/>
  <c r="O119" i="1"/>
  <c r="J106" i="1"/>
  <c r="O45" i="1"/>
  <c r="O47" i="1"/>
  <c r="O78" i="1"/>
  <c r="N114" i="1"/>
  <c r="J27" i="1"/>
  <c r="N27" i="1"/>
  <c r="N49" i="1"/>
  <c r="O22" i="1"/>
  <c r="N104" i="1"/>
  <c r="N42" i="1"/>
  <c r="N33" i="1"/>
  <c r="O38" i="1"/>
  <c r="N120" i="1"/>
  <c r="N20" i="1"/>
  <c r="I89" i="1"/>
  <c r="O86" i="1"/>
  <c r="H89" i="1"/>
  <c r="D131" i="1" s="1"/>
  <c r="O23" i="1"/>
  <c r="O107" i="1"/>
  <c r="N30" i="1"/>
  <c r="N112" i="1"/>
  <c r="O52" i="1"/>
  <c r="N9" i="1"/>
  <c r="N39" i="1"/>
  <c r="N29" i="1"/>
  <c r="N28" i="1"/>
  <c r="J107" i="1"/>
  <c r="O35" i="1"/>
  <c r="J9" i="1"/>
  <c r="J12" i="1" s="1"/>
  <c r="F130" i="1" s="1"/>
  <c r="O30" i="1"/>
  <c r="I122" i="1"/>
  <c r="O9" i="1"/>
  <c r="O98" i="1"/>
  <c r="J29" i="1"/>
  <c r="J28" i="1"/>
  <c r="N81" i="1"/>
  <c r="N44" i="1"/>
  <c r="O43" i="1"/>
  <c r="N50" i="1"/>
  <c r="N110" i="1"/>
  <c r="O29" i="1"/>
  <c r="N52" i="1"/>
  <c r="O50" i="1"/>
  <c r="O105" i="1"/>
  <c r="H54" i="1"/>
  <c r="D128" i="1" s="1"/>
  <c r="N109" i="1"/>
  <c r="N26" i="1"/>
  <c r="H12" i="1"/>
  <c r="D130" i="1" s="1"/>
  <c r="O46" i="1"/>
  <c r="O51" i="1"/>
  <c r="O103" i="1"/>
  <c r="J64" i="1"/>
  <c r="O116" i="1"/>
  <c r="N31" i="1"/>
  <c r="N46" i="1"/>
  <c r="N37" i="1"/>
  <c r="N47" i="1"/>
  <c r="N25" i="1"/>
  <c r="N99" i="1"/>
  <c r="O18" i="1"/>
  <c r="J18" i="1"/>
  <c r="N18" i="1"/>
  <c r="O111" i="1"/>
  <c r="O64" i="1"/>
  <c r="H122" i="1"/>
  <c r="D132" i="1" s="1"/>
  <c r="J89" i="1"/>
  <c r="F131" i="1" s="1"/>
  <c r="O106" i="1"/>
  <c r="N51" i="1"/>
  <c r="I54" i="1"/>
  <c r="O19" i="1"/>
  <c r="N36" i="1"/>
  <c r="O41" i="1"/>
  <c r="N108" i="1"/>
  <c r="O53" i="1"/>
  <c r="O113" i="1"/>
  <c r="J105" i="1"/>
  <c r="O101" i="1"/>
  <c r="I67" i="1"/>
  <c r="O88" i="1"/>
  <c r="N88" i="1"/>
  <c r="O24" i="1"/>
  <c r="N24" i="1"/>
  <c r="O118" i="1"/>
  <c r="N118" i="1"/>
  <c r="J95" i="1"/>
  <c r="N97" i="1"/>
  <c r="O97" i="1"/>
  <c r="N98" i="1"/>
  <c r="N102" i="1"/>
  <c r="O95" i="1"/>
  <c r="N117" i="1"/>
  <c r="O117" i="1"/>
  <c r="N95" i="1"/>
  <c r="N63" i="1"/>
  <c r="O63" i="1"/>
  <c r="H67" i="1"/>
  <c r="D129" i="1" s="1"/>
  <c r="N60" i="1"/>
  <c r="O60" i="1"/>
  <c r="N65" i="1"/>
  <c r="J65" i="1"/>
  <c r="O65" i="1"/>
  <c r="O61" i="1"/>
  <c r="J61" i="1"/>
  <c r="N61" i="1"/>
  <c r="J62" i="1"/>
  <c r="N62" i="1"/>
  <c r="O62" i="1"/>
  <c r="N12" i="1"/>
  <c r="E130" i="1" s="1"/>
  <c r="O89" i="1" l="1"/>
  <c r="G131" i="1" s="1"/>
  <c r="J54" i="1"/>
  <c r="F128" i="1" s="1"/>
  <c r="N89" i="1"/>
  <c r="E131" i="1" s="1"/>
  <c r="O12" i="1"/>
  <c r="N54" i="1"/>
  <c r="E128" i="1" s="1"/>
  <c r="J67" i="1"/>
  <c r="F129" i="1" s="1"/>
  <c r="J122" i="1"/>
  <c r="F132" i="1" s="1"/>
  <c r="O122" i="1"/>
  <c r="O67" i="1"/>
  <c r="G129" i="1" s="1"/>
  <c r="O54" i="1"/>
  <c r="N67" i="1"/>
  <c r="E129" i="1" s="1"/>
  <c r="N122" i="1"/>
  <c r="E132" i="1" s="1"/>
  <c r="G128" i="1" l="1"/>
  <c r="G130" i="1"/>
  <c r="G132" i="1"/>
</calcChain>
</file>

<file path=xl/sharedStrings.xml><?xml version="1.0" encoding="utf-8"?>
<sst xmlns="http://schemas.openxmlformats.org/spreadsheetml/2006/main" count="455" uniqueCount="164">
  <si>
    <t>CIIU</t>
  </si>
  <si>
    <t>NOMBRE SOCI</t>
  </si>
  <si>
    <t xml:space="preserve">REGIÓN </t>
  </si>
  <si>
    <t xml:space="preserve">PROVINCIA </t>
  </si>
  <si>
    <t>INGRESOS POR VENTAS</t>
  </si>
  <si>
    <t>HHI</t>
  </si>
  <si>
    <t>Participac (Si)</t>
  </si>
  <si>
    <t>C4</t>
  </si>
  <si>
    <t>ID</t>
  </si>
  <si>
    <t>Entropía log</t>
  </si>
  <si>
    <t>TUNGURAHUA</t>
  </si>
  <si>
    <t>Ambato</t>
  </si>
  <si>
    <t>COTOPAXI</t>
  </si>
  <si>
    <t>Latacunga</t>
  </si>
  <si>
    <t xml:space="preserve">AZUAY                                             </t>
  </si>
  <si>
    <t xml:space="preserve">CUENCA                                            </t>
  </si>
  <si>
    <t>GUAYAS</t>
  </si>
  <si>
    <t>Guayaquil</t>
  </si>
  <si>
    <t>C151102</t>
  </si>
  <si>
    <t>FABRICACIÓN CUERO REGENERADO</t>
  </si>
  <si>
    <t>DI</t>
  </si>
  <si>
    <t>TENERIA NEOGRANADINA BENEFICIADORA DE CUEROS S.A.</t>
  </si>
  <si>
    <t>MODAS Y TECNICAS CACERES MODATEC C LTDA</t>
  </si>
  <si>
    <t>PICHINCHA</t>
  </si>
  <si>
    <t xml:space="preserve">Quito </t>
  </si>
  <si>
    <t>CITYMODA S.A.</t>
  </si>
  <si>
    <t xml:space="preserve">Personas naturales </t>
  </si>
  <si>
    <t>Sociedades</t>
  </si>
  <si>
    <t>C152001</t>
  </si>
  <si>
    <t>FABRICACIÓN DE CALZADO</t>
  </si>
  <si>
    <t xml:space="preserve">Participación </t>
  </si>
  <si>
    <t>COMERCIALIZADORA ECUATORIANA DE CALZADO COMECSA S.A.</t>
  </si>
  <si>
    <t>SANTA ELENA</t>
  </si>
  <si>
    <t>La Libertad</t>
  </si>
  <si>
    <t>MILBOOTS CIA. LTDA.</t>
  </si>
  <si>
    <t>COMPAÑIA DE FABRICACION DE CALZADO LUIGI VALDINI SANTLUIGI CIA. LTDA.</t>
  </si>
  <si>
    <t>ANDINASHOES S. A.</t>
  </si>
  <si>
    <t>IPC DUBLAUTO ECUADOR CIA. LTDA.</t>
  </si>
  <si>
    <t>EXIMDOCE S. A.</t>
  </si>
  <si>
    <t>CALZADOMILPIES CIA.LTDA.</t>
  </si>
  <si>
    <t>MAQUINARIA NARANJO VASCONEZ MAQUINAVA S.A.</t>
  </si>
  <si>
    <t>PRODUCTORA DE ZAPATOS QUIGU CIA.LTDA.</t>
  </si>
  <si>
    <t>Cevallos</t>
  </si>
  <si>
    <t>INDUCALSA INDUSTRIA NACIONAL DE CALZADO SA</t>
  </si>
  <si>
    <t>FABRILFAME S.A.</t>
  </si>
  <si>
    <t>Saquisili</t>
  </si>
  <si>
    <t>CALZACUERO CA</t>
  </si>
  <si>
    <t>BUESTAN CIA. LTDA.</t>
  </si>
  <si>
    <t>CALZATODO CIA. LTDA.</t>
  </si>
  <si>
    <t>CALZADO PONY SA</t>
  </si>
  <si>
    <t>TECNOCALZA S.A.</t>
  </si>
  <si>
    <t>FABRICAL CIA. LTDA.</t>
  </si>
  <si>
    <t>BOTAS INDUSTRIALES OSWALT S.A.</t>
  </si>
  <si>
    <t>VITEK REPRESENTACIONES Y COMERCIO CIA. LTDA.</t>
  </si>
  <si>
    <t>EL PARAISO GIKA C.LTDA.</t>
  </si>
  <si>
    <t>PEDISA ORTO CIA. LTDA.</t>
  </si>
  <si>
    <t>CARDASHOES S.A.</t>
  </si>
  <si>
    <t>CALZACUBA CIA. LTDA.</t>
  </si>
  <si>
    <t>INDUSTRIA DEL CALZADO LOJA ICALZALO CIA. LTDA.</t>
  </si>
  <si>
    <t>LOJA</t>
  </si>
  <si>
    <t>Loja</t>
  </si>
  <si>
    <t>LITARG MODE CIA. LTDA.</t>
  </si>
  <si>
    <t xml:space="preserve">GUALACEO                                          </t>
  </si>
  <si>
    <t>GUZZPER CIA. LTDA.</t>
  </si>
  <si>
    <t>PERFLEX CIA. LTDA.</t>
  </si>
  <si>
    <t>ESCODIGROUP CIA.LTDA.</t>
  </si>
  <si>
    <t>PYXIS INDUSTRIAS, COMERCIO Y REPRESENTACIONES S.A.</t>
  </si>
  <si>
    <t>INCALSID CIA. LTDA.</t>
  </si>
  <si>
    <t>INVERYAN ECUADOR S.A.</t>
  </si>
  <si>
    <t>INDUSTRIAL HUA ER INDHUAER S.A.</t>
  </si>
  <si>
    <t>SURESTESA S.A.</t>
  </si>
  <si>
    <t>SPORTMEDIC S.A.</t>
  </si>
  <si>
    <t>ECUALIN´S S.A.</t>
  </si>
  <si>
    <t>COMERCIAL MANUFACTURERA SEGURA PERALTA COMSEGPERSA S.A.</t>
  </si>
  <si>
    <t>C152002</t>
  </si>
  <si>
    <t>FABRICACIÓN DE PARTES DE CUERO</t>
  </si>
  <si>
    <t>Particiapac.</t>
  </si>
  <si>
    <t>INDUSUELAS SIERRA-SERRANO S.A.</t>
  </si>
  <si>
    <t>OSWALDO HOLGUIN MIÑO CIA. LTDA.</t>
  </si>
  <si>
    <t>CALZALONA S.A.</t>
  </si>
  <si>
    <t>ALVARO NARANJO NARANJO CIA. LTDA.</t>
  </si>
  <si>
    <t>CAMOBO S.A.</t>
  </si>
  <si>
    <t>KUMARA S.A.</t>
  </si>
  <si>
    <t>SETEN INTERNACIONAL C.A.</t>
  </si>
  <si>
    <t xml:space="preserve">Persona natural </t>
  </si>
  <si>
    <t>G477121</t>
  </si>
  <si>
    <t>COMERCIALIZACIÓN DE CALZADO AL POR MENOR</t>
  </si>
  <si>
    <t>Participac.</t>
  </si>
  <si>
    <t>COMERCIALIZADORA GRUPO CANGURO GRUPCAN CIA. LTDA.</t>
  </si>
  <si>
    <t>POLIMEROS Y DERIVADOS PYDSA ECUADOR S.A.</t>
  </si>
  <si>
    <t>IMPORTADORA Y EXPORTADORA WIMASOCIADOS CIA. LTDA.</t>
  </si>
  <si>
    <t>CASVIMOR CIA.LTDA.</t>
  </si>
  <si>
    <t xml:space="preserve">SANTO DOMINGO DE LOS TSACHILAS                    </t>
  </si>
  <si>
    <t xml:space="preserve">SANTO DOMINGO                                     </t>
  </si>
  <si>
    <t>REPRESENTACIONES GARSA, REGARSA CIA. LTDA.</t>
  </si>
  <si>
    <t>ANDINA DE SUMINISTROS ADESUM CIA. LTDA.</t>
  </si>
  <si>
    <t xml:space="preserve">COMERCIALIZADORA FOOTINCEC CIA. </t>
  </si>
  <si>
    <t>CORPORACION GUGGI S.A.</t>
  </si>
  <si>
    <t>FOOTSTEPS IMPORTADORA S.A.</t>
  </si>
  <si>
    <t>ZAPEC S.A.</t>
  </si>
  <si>
    <t>SONISAM. SPORT. CIA. LTDA.</t>
  </si>
  <si>
    <t>MERCAMPOS CORPORACION MERCANTIL CAMPOS PEREZ SA</t>
  </si>
  <si>
    <t>CHERMANE S.A.</t>
  </si>
  <si>
    <t>IMPORTADORA MAR JORGG CIA. LTDA.</t>
  </si>
  <si>
    <t>IMPORTADORA FERNANDO ALVAREZ CEVALLOS IFERAC S.A.</t>
  </si>
  <si>
    <t>ARCOPEDIA S.A.</t>
  </si>
  <si>
    <t>Personas naturales</t>
  </si>
  <si>
    <t>G4641.31</t>
  </si>
  <si>
    <t>VENTA AL POR MAYOR DE CALZADO</t>
  </si>
  <si>
    <t>DISTRISHOES S.A</t>
  </si>
  <si>
    <t xml:space="preserve">TUNGURAHUA                                        </t>
  </si>
  <si>
    <t xml:space="preserve">Ambato </t>
  </si>
  <si>
    <t>INJECTSOLE CIA LTDA.</t>
  </si>
  <si>
    <t>DISTRIBUIDORA Y COMERCIALIZADORA DE CALZADO DICOCALZA C. LTDA.</t>
  </si>
  <si>
    <t>DISTRIBUIDORA PAZMAY DISPAZ CIA. LTDA.</t>
  </si>
  <si>
    <t>AGUIMASHOES CIA.LTDA.</t>
  </si>
  <si>
    <t>COMERCIALIZADORA DE INSUMOS Y CALZADO COMINCALZA CÍA. LTDA.</t>
  </si>
  <si>
    <t>CORPORACION COBOS &amp; COBOS CIA. LTDA.</t>
  </si>
  <si>
    <t>IMPORTADORA CALDAS INCALMODA CIA. LTDA.</t>
  </si>
  <si>
    <t>LVQXURY CIA.LTDA.</t>
  </si>
  <si>
    <t>BAESAIMPORT CIA.LTDA.</t>
  </si>
  <si>
    <t>EQUINOX ECUADOR S.A.</t>
  </si>
  <si>
    <t>Sierra</t>
  </si>
  <si>
    <t>Pichincha</t>
  </si>
  <si>
    <t>PAYLESS SHOESOURCE ECUADOR CIA. LTDA.</t>
  </si>
  <si>
    <t>MACROMODA S.A.</t>
  </si>
  <si>
    <t>DIMASPORT CIA. LTDA.</t>
  </si>
  <si>
    <t>CALZADO ANDINO, ANDICALZADO S.A.</t>
  </si>
  <si>
    <t>SPORTECHECUADOR CIA. LTDA.</t>
  </si>
  <si>
    <t>MARCAS ESTILOS Y GRANDES ACCESORIOS DEL PLANETA MEGAPLANET CIA LTDA</t>
  </si>
  <si>
    <t>T.Y.T. EXPORT IMPORT CIA. LTDA.</t>
  </si>
  <si>
    <t>COMPAÑIA DE IMPORTACIONES COBEÑA MOREIRA S.A. COBEMOR</t>
  </si>
  <si>
    <t>IMPORTACIONES BRASILEÑAS DE CALZADO IMBRACAL CIA. LTDA.</t>
  </si>
  <si>
    <t>CREACIONES SUAREZ BAGSANDSHOES CIA.LTDA.</t>
  </si>
  <si>
    <t>IMPORTADORA ALEXAMIKIS FASHION S.A.</t>
  </si>
  <si>
    <t>COCCOLATISHOES CIA.LTDA.</t>
  </si>
  <si>
    <t>ARTICULOS DEPORTIVOS Y DE CALZADO ARDECAL S. A.</t>
  </si>
  <si>
    <t>TORRES ALDAZ CIA. LTDA.</t>
  </si>
  <si>
    <t>Costa</t>
  </si>
  <si>
    <t xml:space="preserve">LOS RIOS                                          </t>
  </si>
  <si>
    <t>CORPASSO S.A.</t>
  </si>
  <si>
    <t xml:space="preserve">SANTA ELENA                                       </t>
  </si>
  <si>
    <t>SPORT CENTER CIA. LTDA.</t>
  </si>
  <si>
    <t>El Oro</t>
  </si>
  <si>
    <t xml:space="preserve">Peronas naturales </t>
  </si>
  <si>
    <t>N° Empresas</t>
  </si>
  <si>
    <t>NOMBRE CIIU*</t>
  </si>
  <si>
    <t>Ingresos por ventas (dólares)</t>
  </si>
  <si>
    <t>Participación</t>
  </si>
  <si>
    <t>%</t>
  </si>
  <si>
    <t>C1520.01</t>
  </si>
  <si>
    <t>Fabricación de calzado de cuero</t>
  </si>
  <si>
    <t>C1520.02</t>
  </si>
  <si>
    <t>Fabricación de calzado de caucho y plástico</t>
  </si>
  <si>
    <t>C1511.02</t>
  </si>
  <si>
    <t>Fabricación de cuero regenerado</t>
  </si>
  <si>
    <t>G4771.21</t>
  </si>
  <si>
    <t xml:space="preserve">Venta al menor de zapatería </t>
  </si>
  <si>
    <t>Venta al por mayor de calzado</t>
  </si>
  <si>
    <t>Tabla 7. Índices de concentración de las sociedades productoras y comercializadoras de calzado, según actividad en el Ecuador.</t>
  </si>
  <si>
    <t>Tabla 6. Participación con relación a los ingresos</t>
  </si>
  <si>
    <t xml:space="preserve">HHI </t>
  </si>
  <si>
    <t>H(ϵ) Entropía</t>
  </si>
  <si>
    <t xml:space="preserve">Cálculo Indice de concentración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</si>
</sst>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.00000_);_(* \(#,##0.00000\);_(* &quot;-&quot;???_);_(@_)"/>
    <numFmt numFmtId="168" formatCode="_(* #,##0.000_);_(* \(#,##0.000\);_(* &quot;-&quot;???_);_(@_)"/>
    <numFmt numFmtId="170" formatCode="_(* #,##0.0000_);_(* \(#,##0.0000\);_(* &quot;-&quot;??_);_(@_)"/>
    <numFmt numFmtId="173" formatCode="0.000"/>
    <numFmt numFmtId="174" formatCode="0.00000"/>
    <numFmt numFmtId="175" formatCode="_(* #,##0.0000000000000_);_(* \(#,##0.0000000000000\);_(* &quot;-&quot;??_);_(@_)"/>
    <numFmt numFmtId="176" formatCode="&quot;$&quot;\ #,##0.00"/>
    <numFmt numFmtId="177" formatCode="0.0000"/>
  </numFmts>
  <fonts count="13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"/>
      <name val="SansSerif"/>
    </font>
    <font>
      <sz val="10"/>
      <name val="Arial"/>
      <family val="2"/>
    </font>
    <font>
      <sz val="11"/>
      <color indexed="8"/>
      <name val="SansSerif"/>
    </font>
    <font>
      <sz val="11"/>
      <name val="Arial"/>
      <family val="2"/>
    </font>
    <font>
      <b/>
      <sz val="9"/>
      <color indexed="8"/>
      <name val="SansSerif"/>
    </font>
    <font>
      <b/>
      <sz val="8"/>
      <color indexed="8"/>
      <name val="SansSerif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SansSerif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164" fontId="0" fillId="2" borderId="0" xfId="0" applyNumberFormat="1" applyFill="1"/>
    <xf numFmtId="165" fontId="0" fillId="2" borderId="0" xfId="0" applyNumberFormat="1" applyFill="1"/>
    <xf numFmtId="165" fontId="0" fillId="2" borderId="0" xfId="0" applyNumberFormat="1" applyFill="1" applyBorder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/>
    <xf numFmtId="43" fontId="5" fillId="2" borderId="1" xfId="1" applyNumberFormat="1" applyFont="1" applyFill="1" applyBorder="1" applyAlignment="1" applyProtection="1">
      <alignment horizontal="right" vertical="top" wrapText="1"/>
    </xf>
    <xf numFmtId="43" fontId="5" fillId="2" borderId="0" xfId="1" applyNumberFormat="1" applyFont="1" applyFill="1" applyBorder="1" applyAlignment="1" applyProtection="1">
      <alignment horizontal="right" vertical="top" wrapText="1"/>
    </xf>
    <xf numFmtId="0" fontId="0" fillId="2" borderId="1" xfId="0" applyFill="1" applyBorder="1"/>
    <xf numFmtId="164" fontId="0" fillId="2" borderId="1" xfId="0" applyNumberFormat="1" applyFill="1" applyBorder="1"/>
    <xf numFmtId="43" fontId="0" fillId="2" borderId="1" xfId="0" applyNumberFormat="1" applyFill="1" applyBorder="1"/>
    <xf numFmtId="168" fontId="0" fillId="2" borderId="1" xfId="0" applyNumberFormat="1" applyFill="1" applyBorder="1"/>
    <xf numFmtId="0" fontId="3" fillId="2" borderId="8" xfId="0" applyFont="1" applyFill="1" applyBorder="1" applyAlignment="1" applyProtection="1">
      <alignment vertical="top" wrapText="1"/>
    </xf>
    <xf numFmtId="43" fontId="0" fillId="2" borderId="0" xfId="1" applyFont="1" applyFill="1"/>
    <xf numFmtId="43" fontId="0" fillId="2" borderId="0" xfId="0" applyNumberFormat="1" applyFill="1"/>
    <xf numFmtId="0" fontId="2" fillId="2" borderId="1" xfId="0" applyFont="1" applyFill="1" applyBorder="1"/>
    <xf numFmtId="164" fontId="2" fillId="2" borderId="1" xfId="0" applyNumberFormat="1" applyFont="1" applyFill="1" applyBorder="1"/>
    <xf numFmtId="170" fontId="2" fillId="2" borderId="1" xfId="0" applyNumberFormat="1" applyFont="1" applyFill="1" applyBorder="1"/>
    <xf numFmtId="43" fontId="2" fillId="2" borderId="1" xfId="0" applyNumberFormat="1" applyFont="1" applyFill="1" applyBorder="1"/>
    <xf numFmtId="170" fontId="2" fillId="2" borderId="1" xfId="1" applyNumberFormat="1" applyFont="1" applyFill="1" applyBorder="1"/>
    <xf numFmtId="165" fontId="2" fillId="2" borderId="1" xfId="0" applyNumberFormat="1" applyFont="1" applyFill="1" applyBorder="1"/>
    <xf numFmtId="0" fontId="3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/>
    <xf numFmtId="164" fontId="2" fillId="2" borderId="0" xfId="0" applyNumberFormat="1" applyFont="1" applyFill="1" applyBorder="1"/>
    <xf numFmtId="43" fontId="2" fillId="2" borderId="0" xfId="0" applyNumberFormat="1" applyFont="1" applyFill="1" applyBorder="1"/>
    <xf numFmtId="170" fontId="2" fillId="2" borderId="0" xfId="1" applyNumberFormat="1" applyFont="1" applyFill="1" applyBorder="1"/>
    <xf numFmtId="165" fontId="2" fillId="2" borderId="0" xfId="0" applyNumberFormat="1" applyFont="1" applyFill="1" applyBorder="1"/>
    <xf numFmtId="165" fontId="0" fillId="2" borderId="0" xfId="1" applyNumberFormat="1" applyFont="1" applyFill="1"/>
    <xf numFmtId="0" fontId="7" fillId="2" borderId="3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 vertical="top" wrapText="1"/>
    </xf>
    <xf numFmtId="173" fontId="0" fillId="2" borderId="1" xfId="0" applyNumberFormat="1" applyFill="1" applyBorder="1"/>
    <xf numFmtId="44" fontId="0" fillId="2" borderId="1" xfId="0" applyNumberFormat="1" applyFill="1" applyBorder="1"/>
    <xf numFmtId="0" fontId="4" fillId="2" borderId="0" xfId="0" applyFont="1" applyFill="1" applyBorder="1" applyAlignment="1">
      <alignment horizontal="left"/>
    </xf>
    <xf numFmtId="43" fontId="3" fillId="2" borderId="0" xfId="1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174" fontId="2" fillId="2" borderId="1" xfId="0" applyNumberFormat="1" applyFont="1" applyFill="1" applyBorder="1"/>
    <xf numFmtId="175" fontId="2" fillId="2" borderId="1" xfId="1" applyNumberFormat="1" applyFont="1" applyFill="1" applyBorder="1"/>
    <xf numFmtId="165" fontId="2" fillId="2" borderId="1" xfId="1" applyNumberFormat="1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/>
    <xf numFmtId="170" fontId="2" fillId="2" borderId="0" xfId="0" applyNumberFormat="1" applyFont="1" applyFill="1" applyBorder="1"/>
    <xf numFmtId="43" fontId="2" fillId="2" borderId="7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43" fontId="5" fillId="2" borderId="7" xfId="1" applyNumberFormat="1" applyFont="1" applyFill="1" applyBorder="1" applyAlignment="1" applyProtection="1">
      <alignment horizontal="right" vertical="top" wrapText="1"/>
    </xf>
    <xf numFmtId="43" fontId="5" fillId="2" borderId="3" xfId="1" applyNumberFormat="1" applyFont="1" applyFill="1" applyBorder="1" applyAlignment="1" applyProtection="1">
      <alignment horizontal="right" vertical="top" wrapText="1"/>
    </xf>
    <xf numFmtId="174" fontId="0" fillId="2" borderId="1" xfId="0" applyNumberFormat="1" applyFill="1" applyBorder="1"/>
    <xf numFmtId="43" fontId="6" fillId="2" borderId="7" xfId="1" applyNumberFormat="1" applyFont="1" applyFill="1" applyBorder="1" applyAlignment="1">
      <alignment horizontal="right"/>
    </xf>
    <xf numFmtId="43" fontId="6" fillId="2" borderId="3" xfId="1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left" vertical="top" wrapText="1"/>
    </xf>
    <xf numFmtId="0" fontId="3" fillId="2" borderId="13" xfId="0" applyFont="1" applyFill="1" applyBorder="1" applyAlignment="1" applyProtection="1">
      <alignment horizontal="left" vertical="top" wrapText="1"/>
    </xf>
    <xf numFmtId="43" fontId="3" fillId="2" borderId="1" xfId="1" applyFont="1" applyFill="1" applyBorder="1" applyAlignment="1" applyProtection="1">
      <alignment horizontal="left" vertical="top" wrapText="1"/>
    </xf>
    <xf numFmtId="43" fontId="0" fillId="2" borderId="4" xfId="0" applyNumberFormat="1" applyFill="1" applyBorder="1"/>
    <xf numFmtId="0" fontId="3" fillId="2" borderId="10" xfId="0" applyFont="1" applyFill="1" applyBorder="1" applyAlignment="1" applyProtection="1">
      <alignment horizontal="left" vertical="top" wrapText="1"/>
    </xf>
    <xf numFmtId="43" fontId="3" fillId="2" borderId="4" xfId="1" applyFont="1" applyFill="1" applyBorder="1" applyAlignment="1" applyProtection="1">
      <alignment horizontal="left" vertical="top" wrapText="1"/>
    </xf>
    <xf numFmtId="176" fontId="3" fillId="2" borderId="11" xfId="0" applyNumberFormat="1" applyFont="1" applyFill="1" applyBorder="1" applyAlignment="1" applyProtection="1">
      <alignment horizontal="right" vertical="top" wrapText="1"/>
    </xf>
    <xf numFmtId="43" fontId="0" fillId="2" borderId="0" xfId="0" applyNumberFormat="1" applyFill="1" applyBorder="1"/>
    <xf numFmtId="176" fontId="3" fillId="2" borderId="9" xfId="0" applyNumberFormat="1" applyFont="1" applyFill="1" applyBorder="1" applyAlignment="1" applyProtection="1">
      <alignment horizontal="right" vertical="top" wrapText="1"/>
    </xf>
    <xf numFmtId="0" fontId="3" fillId="2" borderId="10" xfId="0" applyFont="1" applyFill="1" applyBorder="1" applyAlignment="1" applyProtection="1">
      <alignment vertical="top" wrapText="1"/>
    </xf>
    <xf numFmtId="43" fontId="3" fillId="2" borderId="9" xfId="1" applyFont="1" applyFill="1" applyBorder="1" applyAlignment="1" applyProtection="1">
      <alignment horizontal="left" vertical="top" wrapText="1"/>
    </xf>
    <xf numFmtId="4" fontId="3" fillId="2" borderId="12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/>
    <xf numFmtId="0" fontId="0" fillId="2" borderId="0" xfId="0" applyFill="1" applyBorder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7" fontId="4" fillId="2" borderId="1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9" fontId="10" fillId="2" borderId="0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43" fontId="10" fillId="2" borderId="6" xfId="0" applyNumberFormat="1" applyFont="1" applyFill="1" applyBorder="1" applyAlignment="1">
      <alignment horizontal="center" vertical="center"/>
    </xf>
    <xf numFmtId="9" fontId="10" fillId="2" borderId="6" xfId="0" applyNumberFormat="1" applyFont="1" applyFill="1" applyBorder="1" applyAlignment="1">
      <alignment horizontal="center" vertical="center"/>
    </xf>
    <xf numFmtId="0" fontId="0" fillId="2" borderId="2" xfId="0" applyFill="1" applyBorder="1"/>
    <xf numFmtId="164" fontId="0" fillId="2" borderId="2" xfId="0" applyNumberFormat="1" applyFill="1" applyBorder="1"/>
    <xf numFmtId="43" fontId="0" fillId="2" borderId="2" xfId="0" applyNumberFormat="1" applyFill="1" applyBorder="1"/>
    <xf numFmtId="174" fontId="0" fillId="2" borderId="2" xfId="0" applyNumberFormat="1" applyFill="1" applyBorder="1"/>
    <xf numFmtId="170" fontId="0" fillId="2" borderId="1" xfId="0" applyNumberFormat="1" applyFill="1" applyBorder="1"/>
    <xf numFmtId="0" fontId="11" fillId="2" borderId="0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D638-9F1E-4E7B-8ABE-9F37203572F1}">
  <dimension ref="B2:P149"/>
  <sheetViews>
    <sheetView tabSelected="1" workbookViewId="0">
      <pane ySplit="8" topLeftCell="A9" activePane="bottomLeft" state="frozen"/>
      <selection pane="bottomLeft" activeCell="G18" sqref="G18"/>
    </sheetView>
  </sheetViews>
  <sheetFormatPr baseColWidth="10" defaultRowHeight="12.75"/>
  <cols>
    <col min="1" max="1" width="14.7109375" style="1" customWidth="1"/>
    <col min="2" max="2" width="13.5703125" style="1" customWidth="1"/>
    <col min="3" max="3" width="16.42578125" style="1" customWidth="1"/>
    <col min="4" max="4" width="16.140625" style="1" customWidth="1"/>
    <col min="5" max="5" width="15.140625" style="1" customWidth="1"/>
    <col min="6" max="6" width="16.85546875" style="1" customWidth="1"/>
    <col min="7" max="7" width="23.7109375" style="1" customWidth="1"/>
    <col min="8" max="8" width="12.42578125" style="1" bestFit="1" customWidth="1"/>
    <col min="9" max="9" width="14.28515625" style="3" bestFit="1" customWidth="1"/>
    <col min="10" max="10" width="7.7109375" style="1" bestFit="1" customWidth="1"/>
    <col min="11" max="13" width="11.42578125" style="1" hidden="1" customWidth="1"/>
    <col min="14" max="14" width="16.85546875" style="1" bestFit="1" customWidth="1"/>
    <col min="15" max="15" width="19.5703125" style="4" customWidth="1"/>
    <col min="16" max="16" width="36.85546875" style="1" customWidth="1"/>
    <col min="17" max="17" width="17.7109375" style="1" customWidth="1"/>
    <col min="18" max="250" width="11.42578125" style="1"/>
    <col min="251" max="251" width="14.7109375" style="1" customWidth="1"/>
    <col min="252" max="252" width="11.42578125" style="1"/>
    <col min="253" max="253" width="16.42578125" style="1" customWidth="1"/>
    <col min="254" max="254" width="16.140625" style="1" customWidth="1"/>
    <col min="255" max="255" width="15.140625" style="1" customWidth="1"/>
    <col min="256" max="257" width="16.85546875" style="1" customWidth="1"/>
    <col min="258" max="258" width="11.42578125" style="1"/>
    <col min="259" max="259" width="10.28515625" style="1" customWidth="1"/>
    <col min="260" max="260" width="12.42578125" style="1" bestFit="1" customWidth="1"/>
    <col min="261" max="261" width="0" style="1" hidden="1" customWidth="1"/>
    <col min="262" max="262" width="19" style="1" customWidth="1"/>
    <col min="263" max="263" width="11.42578125" style="1"/>
    <col min="264" max="266" width="0" style="1" hidden="1" customWidth="1"/>
    <col min="267" max="267" width="21.7109375" style="1" customWidth="1"/>
    <col min="268" max="269" width="0" style="1" hidden="1" customWidth="1"/>
    <col min="270" max="271" width="19.5703125" style="1" customWidth="1"/>
    <col min="272" max="272" width="36.85546875" style="1" customWidth="1"/>
    <col min="273" max="273" width="17.7109375" style="1" customWidth="1"/>
    <col min="274" max="506" width="11.42578125" style="1"/>
    <col min="507" max="507" width="14.7109375" style="1" customWidth="1"/>
    <col min="508" max="508" width="11.42578125" style="1"/>
    <col min="509" max="509" width="16.42578125" style="1" customWidth="1"/>
    <col min="510" max="510" width="16.140625" style="1" customWidth="1"/>
    <col min="511" max="511" width="15.140625" style="1" customWidth="1"/>
    <col min="512" max="513" width="16.85546875" style="1" customWidth="1"/>
    <col min="514" max="514" width="11.42578125" style="1"/>
    <col min="515" max="515" width="10.28515625" style="1" customWidth="1"/>
    <col min="516" max="516" width="12.42578125" style="1" bestFit="1" customWidth="1"/>
    <col min="517" max="517" width="0" style="1" hidden="1" customWidth="1"/>
    <col min="518" max="518" width="19" style="1" customWidth="1"/>
    <col min="519" max="519" width="11.42578125" style="1"/>
    <col min="520" max="522" width="0" style="1" hidden="1" customWidth="1"/>
    <col min="523" max="523" width="21.7109375" style="1" customWidth="1"/>
    <col min="524" max="525" width="0" style="1" hidden="1" customWidth="1"/>
    <col min="526" max="527" width="19.5703125" style="1" customWidth="1"/>
    <col min="528" max="528" width="36.85546875" style="1" customWidth="1"/>
    <col min="529" max="529" width="17.7109375" style="1" customWidth="1"/>
    <col min="530" max="762" width="11.42578125" style="1"/>
    <col min="763" max="763" width="14.7109375" style="1" customWidth="1"/>
    <col min="764" max="764" width="11.42578125" style="1"/>
    <col min="765" max="765" width="16.42578125" style="1" customWidth="1"/>
    <col min="766" max="766" width="16.140625" style="1" customWidth="1"/>
    <col min="767" max="767" width="15.140625" style="1" customWidth="1"/>
    <col min="768" max="769" width="16.85546875" style="1" customWidth="1"/>
    <col min="770" max="770" width="11.42578125" style="1"/>
    <col min="771" max="771" width="10.28515625" style="1" customWidth="1"/>
    <col min="772" max="772" width="12.42578125" style="1" bestFit="1" customWidth="1"/>
    <col min="773" max="773" width="0" style="1" hidden="1" customWidth="1"/>
    <col min="774" max="774" width="19" style="1" customWidth="1"/>
    <col min="775" max="775" width="11.42578125" style="1"/>
    <col min="776" max="778" width="0" style="1" hidden="1" customWidth="1"/>
    <col min="779" max="779" width="21.7109375" style="1" customWidth="1"/>
    <col min="780" max="781" width="0" style="1" hidden="1" customWidth="1"/>
    <col min="782" max="783" width="19.5703125" style="1" customWidth="1"/>
    <col min="784" max="784" width="36.85546875" style="1" customWidth="1"/>
    <col min="785" max="785" width="17.7109375" style="1" customWidth="1"/>
    <col min="786" max="1018" width="11.42578125" style="1"/>
    <col min="1019" max="1019" width="14.7109375" style="1" customWidth="1"/>
    <col min="1020" max="1020" width="11.42578125" style="1"/>
    <col min="1021" max="1021" width="16.42578125" style="1" customWidth="1"/>
    <col min="1022" max="1022" width="16.140625" style="1" customWidth="1"/>
    <col min="1023" max="1023" width="15.140625" style="1" customWidth="1"/>
    <col min="1024" max="1025" width="16.85546875" style="1" customWidth="1"/>
    <col min="1026" max="1026" width="11.42578125" style="1"/>
    <col min="1027" max="1027" width="10.28515625" style="1" customWidth="1"/>
    <col min="1028" max="1028" width="12.42578125" style="1" bestFit="1" customWidth="1"/>
    <col min="1029" max="1029" width="0" style="1" hidden="1" customWidth="1"/>
    <col min="1030" max="1030" width="19" style="1" customWidth="1"/>
    <col min="1031" max="1031" width="11.42578125" style="1"/>
    <col min="1032" max="1034" width="0" style="1" hidden="1" customWidth="1"/>
    <col min="1035" max="1035" width="21.7109375" style="1" customWidth="1"/>
    <col min="1036" max="1037" width="0" style="1" hidden="1" customWidth="1"/>
    <col min="1038" max="1039" width="19.5703125" style="1" customWidth="1"/>
    <col min="1040" max="1040" width="36.85546875" style="1" customWidth="1"/>
    <col min="1041" max="1041" width="17.7109375" style="1" customWidth="1"/>
    <col min="1042" max="1274" width="11.42578125" style="1"/>
    <col min="1275" max="1275" width="14.7109375" style="1" customWidth="1"/>
    <col min="1276" max="1276" width="11.42578125" style="1"/>
    <col min="1277" max="1277" width="16.42578125" style="1" customWidth="1"/>
    <col min="1278" max="1278" width="16.140625" style="1" customWidth="1"/>
    <col min="1279" max="1279" width="15.140625" style="1" customWidth="1"/>
    <col min="1280" max="1281" width="16.85546875" style="1" customWidth="1"/>
    <col min="1282" max="1282" width="11.42578125" style="1"/>
    <col min="1283" max="1283" width="10.28515625" style="1" customWidth="1"/>
    <col min="1284" max="1284" width="12.42578125" style="1" bestFit="1" customWidth="1"/>
    <col min="1285" max="1285" width="0" style="1" hidden="1" customWidth="1"/>
    <col min="1286" max="1286" width="19" style="1" customWidth="1"/>
    <col min="1287" max="1287" width="11.42578125" style="1"/>
    <col min="1288" max="1290" width="0" style="1" hidden="1" customWidth="1"/>
    <col min="1291" max="1291" width="21.7109375" style="1" customWidth="1"/>
    <col min="1292" max="1293" width="0" style="1" hidden="1" customWidth="1"/>
    <col min="1294" max="1295" width="19.5703125" style="1" customWidth="1"/>
    <col min="1296" max="1296" width="36.85546875" style="1" customWidth="1"/>
    <col min="1297" max="1297" width="17.7109375" style="1" customWidth="1"/>
    <col min="1298" max="1530" width="11.42578125" style="1"/>
    <col min="1531" max="1531" width="14.7109375" style="1" customWidth="1"/>
    <col min="1532" max="1532" width="11.42578125" style="1"/>
    <col min="1533" max="1533" width="16.42578125" style="1" customWidth="1"/>
    <col min="1534" max="1534" width="16.140625" style="1" customWidth="1"/>
    <col min="1535" max="1535" width="15.140625" style="1" customWidth="1"/>
    <col min="1536" max="1537" width="16.85546875" style="1" customWidth="1"/>
    <col min="1538" max="1538" width="11.42578125" style="1"/>
    <col min="1539" max="1539" width="10.28515625" style="1" customWidth="1"/>
    <col min="1540" max="1540" width="12.42578125" style="1" bestFit="1" customWidth="1"/>
    <col min="1541" max="1541" width="0" style="1" hidden="1" customWidth="1"/>
    <col min="1542" max="1542" width="19" style="1" customWidth="1"/>
    <col min="1543" max="1543" width="11.42578125" style="1"/>
    <col min="1544" max="1546" width="0" style="1" hidden="1" customWidth="1"/>
    <col min="1547" max="1547" width="21.7109375" style="1" customWidth="1"/>
    <col min="1548" max="1549" width="0" style="1" hidden="1" customWidth="1"/>
    <col min="1550" max="1551" width="19.5703125" style="1" customWidth="1"/>
    <col min="1552" max="1552" width="36.85546875" style="1" customWidth="1"/>
    <col min="1553" max="1553" width="17.7109375" style="1" customWidth="1"/>
    <col min="1554" max="1786" width="11.42578125" style="1"/>
    <col min="1787" max="1787" width="14.7109375" style="1" customWidth="1"/>
    <col min="1788" max="1788" width="11.42578125" style="1"/>
    <col min="1789" max="1789" width="16.42578125" style="1" customWidth="1"/>
    <col min="1790" max="1790" width="16.140625" style="1" customWidth="1"/>
    <col min="1791" max="1791" width="15.140625" style="1" customWidth="1"/>
    <col min="1792" max="1793" width="16.85546875" style="1" customWidth="1"/>
    <col min="1794" max="1794" width="11.42578125" style="1"/>
    <col min="1795" max="1795" width="10.28515625" style="1" customWidth="1"/>
    <col min="1796" max="1796" width="12.42578125" style="1" bestFit="1" customWidth="1"/>
    <col min="1797" max="1797" width="0" style="1" hidden="1" customWidth="1"/>
    <col min="1798" max="1798" width="19" style="1" customWidth="1"/>
    <col min="1799" max="1799" width="11.42578125" style="1"/>
    <col min="1800" max="1802" width="0" style="1" hidden="1" customWidth="1"/>
    <col min="1803" max="1803" width="21.7109375" style="1" customWidth="1"/>
    <col min="1804" max="1805" width="0" style="1" hidden="1" customWidth="1"/>
    <col min="1806" max="1807" width="19.5703125" style="1" customWidth="1"/>
    <col min="1808" max="1808" width="36.85546875" style="1" customWidth="1"/>
    <col min="1809" max="1809" width="17.7109375" style="1" customWidth="1"/>
    <col min="1810" max="2042" width="11.42578125" style="1"/>
    <col min="2043" max="2043" width="14.7109375" style="1" customWidth="1"/>
    <col min="2044" max="2044" width="11.42578125" style="1"/>
    <col min="2045" max="2045" width="16.42578125" style="1" customWidth="1"/>
    <col min="2046" max="2046" width="16.140625" style="1" customWidth="1"/>
    <col min="2047" max="2047" width="15.140625" style="1" customWidth="1"/>
    <col min="2048" max="2049" width="16.85546875" style="1" customWidth="1"/>
    <col min="2050" max="2050" width="11.42578125" style="1"/>
    <col min="2051" max="2051" width="10.28515625" style="1" customWidth="1"/>
    <col min="2052" max="2052" width="12.42578125" style="1" bestFit="1" customWidth="1"/>
    <col min="2053" max="2053" width="0" style="1" hidden="1" customWidth="1"/>
    <col min="2054" max="2054" width="19" style="1" customWidth="1"/>
    <col min="2055" max="2055" width="11.42578125" style="1"/>
    <col min="2056" max="2058" width="0" style="1" hidden="1" customWidth="1"/>
    <col min="2059" max="2059" width="21.7109375" style="1" customWidth="1"/>
    <col min="2060" max="2061" width="0" style="1" hidden="1" customWidth="1"/>
    <col min="2062" max="2063" width="19.5703125" style="1" customWidth="1"/>
    <col min="2064" max="2064" width="36.85546875" style="1" customWidth="1"/>
    <col min="2065" max="2065" width="17.7109375" style="1" customWidth="1"/>
    <col min="2066" max="2298" width="11.42578125" style="1"/>
    <col min="2299" max="2299" width="14.7109375" style="1" customWidth="1"/>
    <col min="2300" max="2300" width="11.42578125" style="1"/>
    <col min="2301" max="2301" width="16.42578125" style="1" customWidth="1"/>
    <col min="2302" max="2302" width="16.140625" style="1" customWidth="1"/>
    <col min="2303" max="2303" width="15.140625" style="1" customWidth="1"/>
    <col min="2304" max="2305" width="16.85546875" style="1" customWidth="1"/>
    <col min="2306" max="2306" width="11.42578125" style="1"/>
    <col min="2307" max="2307" width="10.28515625" style="1" customWidth="1"/>
    <col min="2308" max="2308" width="12.42578125" style="1" bestFit="1" customWidth="1"/>
    <col min="2309" max="2309" width="0" style="1" hidden="1" customWidth="1"/>
    <col min="2310" max="2310" width="19" style="1" customWidth="1"/>
    <col min="2311" max="2311" width="11.42578125" style="1"/>
    <col min="2312" max="2314" width="0" style="1" hidden="1" customWidth="1"/>
    <col min="2315" max="2315" width="21.7109375" style="1" customWidth="1"/>
    <col min="2316" max="2317" width="0" style="1" hidden="1" customWidth="1"/>
    <col min="2318" max="2319" width="19.5703125" style="1" customWidth="1"/>
    <col min="2320" max="2320" width="36.85546875" style="1" customWidth="1"/>
    <col min="2321" max="2321" width="17.7109375" style="1" customWidth="1"/>
    <col min="2322" max="2554" width="11.42578125" style="1"/>
    <col min="2555" max="2555" width="14.7109375" style="1" customWidth="1"/>
    <col min="2556" max="2556" width="11.42578125" style="1"/>
    <col min="2557" max="2557" width="16.42578125" style="1" customWidth="1"/>
    <col min="2558" max="2558" width="16.140625" style="1" customWidth="1"/>
    <col min="2559" max="2559" width="15.140625" style="1" customWidth="1"/>
    <col min="2560" max="2561" width="16.85546875" style="1" customWidth="1"/>
    <col min="2562" max="2562" width="11.42578125" style="1"/>
    <col min="2563" max="2563" width="10.28515625" style="1" customWidth="1"/>
    <col min="2564" max="2564" width="12.42578125" style="1" bestFit="1" customWidth="1"/>
    <col min="2565" max="2565" width="0" style="1" hidden="1" customWidth="1"/>
    <col min="2566" max="2566" width="19" style="1" customWidth="1"/>
    <col min="2567" max="2567" width="11.42578125" style="1"/>
    <col min="2568" max="2570" width="0" style="1" hidden="1" customWidth="1"/>
    <col min="2571" max="2571" width="21.7109375" style="1" customWidth="1"/>
    <col min="2572" max="2573" width="0" style="1" hidden="1" customWidth="1"/>
    <col min="2574" max="2575" width="19.5703125" style="1" customWidth="1"/>
    <col min="2576" max="2576" width="36.85546875" style="1" customWidth="1"/>
    <col min="2577" max="2577" width="17.7109375" style="1" customWidth="1"/>
    <col min="2578" max="2810" width="11.42578125" style="1"/>
    <col min="2811" max="2811" width="14.7109375" style="1" customWidth="1"/>
    <col min="2812" max="2812" width="11.42578125" style="1"/>
    <col min="2813" max="2813" width="16.42578125" style="1" customWidth="1"/>
    <col min="2814" max="2814" width="16.140625" style="1" customWidth="1"/>
    <col min="2815" max="2815" width="15.140625" style="1" customWidth="1"/>
    <col min="2816" max="2817" width="16.85546875" style="1" customWidth="1"/>
    <col min="2818" max="2818" width="11.42578125" style="1"/>
    <col min="2819" max="2819" width="10.28515625" style="1" customWidth="1"/>
    <col min="2820" max="2820" width="12.42578125" style="1" bestFit="1" customWidth="1"/>
    <col min="2821" max="2821" width="0" style="1" hidden="1" customWidth="1"/>
    <col min="2822" max="2822" width="19" style="1" customWidth="1"/>
    <col min="2823" max="2823" width="11.42578125" style="1"/>
    <col min="2824" max="2826" width="0" style="1" hidden="1" customWidth="1"/>
    <col min="2827" max="2827" width="21.7109375" style="1" customWidth="1"/>
    <col min="2828" max="2829" width="0" style="1" hidden="1" customWidth="1"/>
    <col min="2830" max="2831" width="19.5703125" style="1" customWidth="1"/>
    <col min="2832" max="2832" width="36.85546875" style="1" customWidth="1"/>
    <col min="2833" max="2833" width="17.7109375" style="1" customWidth="1"/>
    <col min="2834" max="3066" width="11.42578125" style="1"/>
    <col min="3067" max="3067" width="14.7109375" style="1" customWidth="1"/>
    <col min="3068" max="3068" width="11.42578125" style="1"/>
    <col min="3069" max="3069" width="16.42578125" style="1" customWidth="1"/>
    <col min="3070" max="3070" width="16.140625" style="1" customWidth="1"/>
    <col min="3071" max="3071" width="15.140625" style="1" customWidth="1"/>
    <col min="3072" max="3073" width="16.85546875" style="1" customWidth="1"/>
    <col min="3074" max="3074" width="11.42578125" style="1"/>
    <col min="3075" max="3075" width="10.28515625" style="1" customWidth="1"/>
    <col min="3076" max="3076" width="12.42578125" style="1" bestFit="1" customWidth="1"/>
    <col min="3077" max="3077" width="0" style="1" hidden="1" customWidth="1"/>
    <col min="3078" max="3078" width="19" style="1" customWidth="1"/>
    <col min="3079" max="3079" width="11.42578125" style="1"/>
    <col min="3080" max="3082" width="0" style="1" hidden="1" customWidth="1"/>
    <col min="3083" max="3083" width="21.7109375" style="1" customWidth="1"/>
    <col min="3084" max="3085" width="0" style="1" hidden="1" customWidth="1"/>
    <col min="3086" max="3087" width="19.5703125" style="1" customWidth="1"/>
    <col min="3088" max="3088" width="36.85546875" style="1" customWidth="1"/>
    <col min="3089" max="3089" width="17.7109375" style="1" customWidth="1"/>
    <col min="3090" max="3322" width="11.42578125" style="1"/>
    <col min="3323" max="3323" width="14.7109375" style="1" customWidth="1"/>
    <col min="3324" max="3324" width="11.42578125" style="1"/>
    <col min="3325" max="3325" width="16.42578125" style="1" customWidth="1"/>
    <col min="3326" max="3326" width="16.140625" style="1" customWidth="1"/>
    <col min="3327" max="3327" width="15.140625" style="1" customWidth="1"/>
    <col min="3328" max="3329" width="16.85546875" style="1" customWidth="1"/>
    <col min="3330" max="3330" width="11.42578125" style="1"/>
    <col min="3331" max="3331" width="10.28515625" style="1" customWidth="1"/>
    <col min="3332" max="3332" width="12.42578125" style="1" bestFit="1" customWidth="1"/>
    <col min="3333" max="3333" width="0" style="1" hidden="1" customWidth="1"/>
    <col min="3334" max="3334" width="19" style="1" customWidth="1"/>
    <col min="3335" max="3335" width="11.42578125" style="1"/>
    <col min="3336" max="3338" width="0" style="1" hidden="1" customWidth="1"/>
    <col min="3339" max="3339" width="21.7109375" style="1" customWidth="1"/>
    <col min="3340" max="3341" width="0" style="1" hidden="1" customWidth="1"/>
    <col min="3342" max="3343" width="19.5703125" style="1" customWidth="1"/>
    <col min="3344" max="3344" width="36.85546875" style="1" customWidth="1"/>
    <col min="3345" max="3345" width="17.7109375" style="1" customWidth="1"/>
    <col min="3346" max="3578" width="11.42578125" style="1"/>
    <col min="3579" max="3579" width="14.7109375" style="1" customWidth="1"/>
    <col min="3580" max="3580" width="11.42578125" style="1"/>
    <col min="3581" max="3581" width="16.42578125" style="1" customWidth="1"/>
    <col min="3582" max="3582" width="16.140625" style="1" customWidth="1"/>
    <col min="3583" max="3583" width="15.140625" style="1" customWidth="1"/>
    <col min="3584" max="3585" width="16.85546875" style="1" customWidth="1"/>
    <col min="3586" max="3586" width="11.42578125" style="1"/>
    <col min="3587" max="3587" width="10.28515625" style="1" customWidth="1"/>
    <col min="3588" max="3588" width="12.42578125" style="1" bestFit="1" customWidth="1"/>
    <col min="3589" max="3589" width="0" style="1" hidden="1" customWidth="1"/>
    <col min="3590" max="3590" width="19" style="1" customWidth="1"/>
    <col min="3591" max="3591" width="11.42578125" style="1"/>
    <col min="3592" max="3594" width="0" style="1" hidden="1" customWidth="1"/>
    <col min="3595" max="3595" width="21.7109375" style="1" customWidth="1"/>
    <col min="3596" max="3597" width="0" style="1" hidden="1" customWidth="1"/>
    <col min="3598" max="3599" width="19.5703125" style="1" customWidth="1"/>
    <col min="3600" max="3600" width="36.85546875" style="1" customWidth="1"/>
    <col min="3601" max="3601" width="17.7109375" style="1" customWidth="1"/>
    <col min="3602" max="3834" width="11.42578125" style="1"/>
    <col min="3835" max="3835" width="14.7109375" style="1" customWidth="1"/>
    <col min="3836" max="3836" width="11.42578125" style="1"/>
    <col min="3837" max="3837" width="16.42578125" style="1" customWidth="1"/>
    <col min="3838" max="3838" width="16.140625" style="1" customWidth="1"/>
    <col min="3839" max="3839" width="15.140625" style="1" customWidth="1"/>
    <col min="3840" max="3841" width="16.85546875" style="1" customWidth="1"/>
    <col min="3842" max="3842" width="11.42578125" style="1"/>
    <col min="3843" max="3843" width="10.28515625" style="1" customWidth="1"/>
    <col min="3844" max="3844" width="12.42578125" style="1" bestFit="1" customWidth="1"/>
    <col min="3845" max="3845" width="0" style="1" hidden="1" customWidth="1"/>
    <col min="3846" max="3846" width="19" style="1" customWidth="1"/>
    <col min="3847" max="3847" width="11.42578125" style="1"/>
    <col min="3848" max="3850" width="0" style="1" hidden="1" customWidth="1"/>
    <col min="3851" max="3851" width="21.7109375" style="1" customWidth="1"/>
    <col min="3852" max="3853" width="0" style="1" hidden="1" customWidth="1"/>
    <col min="3854" max="3855" width="19.5703125" style="1" customWidth="1"/>
    <col min="3856" max="3856" width="36.85546875" style="1" customWidth="1"/>
    <col min="3857" max="3857" width="17.7109375" style="1" customWidth="1"/>
    <col min="3858" max="4090" width="11.42578125" style="1"/>
    <col min="4091" max="4091" width="14.7109375" style="1" customWidth="1"/>
    <col min="4092" max="4092" width="11.42578125" style="1"/>
    <col min="4093" max="4093" width="16.42578125" style="1" customWidth="1"/>
    <col min="4094" max="4094" width="16.140625" style="1" customWidth="1"/>
    <col min="4095" max="4095" width="15.140625" style="1" customWidth="1"/>
    <col min="4096" max="4097" width="16.85546875" style="1" customWidth="1"/>
    <col min="4098" max="4098" width="11.42578125" style="1"/>
    <col min="4099" max="4099" width="10.28515625" style="1" customWidth="1"/>
    <col min="4100" max="4100" width="12.42578125" style="1" bestFit="1" customWidth="1"/>
    <col min="4101" max="4101" width="0" style="1" hidden="1" customWidth="1"/>
    <col min="4102" max="4102" width="19" style="1" customWidth="1"/>
    <col min="4103" max="4103" width="11.42578125" style="1"/>
    <col min="4104" max="4106" width="0" style="1" hidden="1" customWidth="1"/>
    <col min="4107" max="4107" width="21.7109375" style="1" customWidth="1"/>
    <col min="4108" max="4109" width="0" style="1" hidden="1" customWidth="1"/>
    <col min="4110" max="4111" width="19.5703125" style="1" customWidth="1"/>
    <col min="4112" max="4112" width="36.85546875" style="1" customWidth="1"/>
    <col min="4113" max="4113" width="17.7109375" style="1" customWidth="1"/>
    <col min="4114" max="4346" width="11.42578125" style="1"/>
    <col min="4347" max="4347" width="14.7109375" style="1" customWidth="1"/>
    <col min="4348" max="4348" width="11.42578125" style="1"/>
    <col min="4349" max="4349" width="16.42578125" style="1" customWidth="1"/>
    <col min="4350" max="4350" width="16.140625" style="1" customWidth="1"/>
    <col min="4351" max="4351" width="15.140625" style="1" customWidth="1"/>
    <col min="4352" max="4353" width="16.85546875" style="1" customWidth="1"/>
    <col min="4354" max="4354" width="11.42578125" style="1"/>
    <col min="4355" max="4355" width="10.28515625" style="1" customWidth="1"/>
    <col min="4356" max="4356" width="12.42578125" style="1" bestFit="1" customWidth="1"/>
    <col min="4357" max="4357" width="0" style="1" hidden="1" customWidth="1"/>
    <col min="4358" max="4358" width="19" style="1" customWidth="1"/>
    <col min="4359" max="4359" width="11.42578125" style="1"/>
    <col min="4360" max="4362" width="0" style="1" hidden="1" customWidth="1"/>
    <col min="4363" max="4363" width="21.7109375" style="1" customWidth="1"/>
    <col min="4364" max="4365" width="0" style="1" hidden="1" customWidth="1"/>
    <col min="4366" max="4367" width="19.5703125" style="1" customWidth="1"/>
    <col min="4368" max="4368" width="36.85546875" style="1" customWidth="1"/>
    <col min="4369" max="4369" width="17.7109375" style="1" customWidth="1"/>
    <col min="4370" max="4602" width="11.42578125" style="1"/>
    <col min="4603" max="4603" width="14.7109375" style="1" customWidth="1"/>
    <col min="4604" max="4604" width="11.42578125" style="1"/>
    <col min="4605" max="4605" width="16.42578125" style="1" customWidth="1"/>
    <col min="4606" max="4606" width="16.140625" style="1" customWidth="1"/>
    <col min="4607" max="4607" width="15.140625" style="1" customWidth="1"/>
    <col min="4608" max="4609" width="16.85546875" style="1" customWidth="1"/>
    <col min="4610" max="4610" width="11.42578125" style="1"/>
    <col min="4611" max="4611" width="10.28515625" style="1" customWidth="1"/>
    <col min="4612" max="4612" width="12.42578125" style="1" bestFit="1" customWidth="1"/>
    <col min="4613" max="4613" width="0" style="1" hidden="1" customWidth="1"/>
    <col min="4614" max="4614" width="19" style="1" customWidth="1"/>
    <col min="4615" max="4615" width="11.42578125" style="1"/>
    <col min="4616" max="4618" width="0" style="1" hidden="1" customWidth="1"/>
    <col min="4619" max="4619" width="21.7109375" style="1" customWidth="1"/>
    <col min="4620" max="4621" width="0" style="1" hidden="1" customWidth="1"/>
    <col min="4622" max="4623" width="19.5703125" style="1" customWidth="1"/>
    <col min="4624" max="4624" width="36.85546875" style="1" customWidth="1"/>
    <col min="4625" max="4625" width="17.7109375" style="1" customWidth="1"/>
    <col min="4626" max="4858" width="11.42578125" style="1"/>
    <col min="4859" max="4859" width="14.7109375" style="1" customWidth="1"/>
    <col min="4860" max="4860" width="11.42578125" style="1"/>
    <col min="4861" max="4861" width="16.42578125" style="1" customWidth="1"/>
    <col min="4862" max="4862" width="16.140625" style="1" customWidth="1"/>
    <col min="4863" max="4863" width="15.140625" style="1" customWidth="1"/>
    <col min="4864" max="4865" width="16.85546875" style="1" customWidth="1"/>
    <col min="4866" max="4866" width="11.42578125" style="1"/>
    <col min="4867" max="4867" width="10.28515625" style="1" customWidth="1"/>
    <col min="4868" max="4868" width="12.42578125" style="1" bestFit="1" customWidth="1"/>
    <col min="4869" max="4869" width="0" style="1" hidden="1" customWidth="1"/>
    <col min="4870" max="4870" width="19" style="1" customWidth="1"/>
    <col min="4871" max="4871" width="11.42578125" style="1"/>
    <col min="4872" max="4874" width="0" style="1" hidden="1" customWidth="1"/>
    <col min="4875" max="4875" width="21.7109375" style="1" customWidth="1"/>
    <col min="4876" max="4877" width="0" style="1" hidden="1" customWidth="1"/>
    <col min="4878" max="4879" width="19.5703125" style="1" customWidth="1"/>
    <col min="4880" max="4880" width="36.85546875" style="1" customWidth="1"/>
    <col min="4881" max="4881" width="17.7109375" style="1" customWidth="1"/>
    <col min="4882" max="5114" width="11.42578125" style="1"/>
    <col min="5115" max="5115" width="14.7109375" style="1" customWidth="1"/>
    <col min="5116" max="5116" width="11.42578125" style="1"/>
    <col min="5117" max="5117" width="16.42578125" style="1" customWidth="1"/>
    <col min="5118" max="5118" width="16.140625" style="1" customWidth="1"/>
    <col min="5119" max="5119" width="15.140625" style="1" customWidth="1"/>
    <col min="5120" max="5121" width="16.85546875" style="1" customWidth="1"/>
    <col min="5122" max="5122" width="11.42578125" style="1"/>
    <col min="5123" max="5123" width="10.28515625" style="1" customWidth="1"/>
    <col min="5124" max="5124" width="12.42578125" style="1" bestFit="1" customWidth="1"/>
    <col min="5125" max="5125" width="0" style="1" hidden="1" customWidth="1"/>
    <col min="5126" max="5126" width="19" style="1" customWidth="1"/>
    <col min="5127" max="5127" width="11.42578125" style="1"/>
    <col min="5128" max="5130" width="0" style="1" hidden="1" customWidth="1"/>
    <col min="5131" max="5131" width="21.7109375" style="1" customWidth="1"/>
    <col min="5132" max="5133" width="0" style="1" hidden="1" customWidth="1"/>
    <col min="5134" max="5135" width="19.5703125" style="1" customWidth="1"/>
    <col min="5136" max="5136" width="36.85546875" style="1" customWidth="1"/>
    <col min="5137" max="5137" width="17.7109375" style="1" customWidth="1"/>
    <col min="5138" max="5370" width="11.42578125" style="1"/>
    <col min="5371" max="5371" width="14.7109375" style="1" customWidth="1"/>
    <col min="5372" max="5372" width="11.42578125" style="1"/>
    <col min="5373" max="5373" width="16.42578125" style="1" customWidth="1"/>
    <col min="5374" max="5374" width="16.140625" style="1" customWidth="1"/>
    <col min="5375" max="5375" width="15.140625" style="1" customWidth="1"/>
    <col min="5376" max="5377" width="16.85546875" style="1" customWidth="1"/>
    <col min="5378" max="5378" width="11.42578125" style="1"/>
    <col min="5379" max="5379" width="10.28515625" style="1" customWidth="1"/>
    <col min="5380" max="5380" width="12.42578125" style="1" bestFit="1" customWidth="1"/>
    <col min="5381" max="5381" width="0" style="1" hidden="1" customWidth="1"/>
    <col min="5382" max="5382" width="19" style="1" customWidth="1"/>
    <col min="5383" max="5383" width="11.42578125" style="1"/>
    <col min="5384" max="5386" width="0" style="1" hidden="1" customWidth="1"/>
    <col min="5387" max="5387" width="21.7109375" style="1" customWidth="1"/>
    <col min="5388" max="5389" width="0" style="1" hidden="1" customWidth="1"/>
    <col min="5390" max="5391" width="19.5703125" style="1" customWidth="1"/>
    <col min="5392" max="5392" width="36.85546875" style="1" customWidth="1"/>
    <col min="5393" max="5393" width="17.7109375" style="1" customWidth="1"/>
    <col min="5394" max="5626" width="11.42578125" style="1"/>
    <col min="5627" max="5627" width="14.7109375" style="1" customWidth="1"/>
    <col min="5628" max="5628" width="11.42578125" style="1"/>
    <col min="5629" max="5629" width="16.42578125" style="1" customWidth="1"/>
    <col min="5630" max="5630" width="16.140625" style="1" customWidth="1"/>
    <col min="5631" max="5631" width="15.140625" style="1" customWidth="1"/>
    <col min="5632" max="5633" width="16.85546875" style="1" customWidth="1"/>
    <col min="5634" max="5634" width="11.42578125" style="1"/>
    <col min="5635" max="5635" width="10.28515625" style="1" customWidth="1"/>
    <col min="5636" max="5636" width="12.42578125" style="1" bestFit="1" customWidth="1"/>
    <col min="5637" max="5637" width="0" style="1" hidden="1" customWidth="1"/>
    <col min="5638" max="5638" width="19" style="1" customWidth="1"/>
    <col min="5639" max="5639" width="11.42578125" style="1"/>
    <col min="5640" max="5642" width="0" style="1" hidden="1" customWidth="1"/>
    <col min="5643" max="5643" width="21.7109375" style="1" customWidth="1"/>
    <col min="5644" max="5645" width="0" style="1" hidden="1" customWidth="1"/>
    <col min="5646" max="5647" width="19.5703125" style="1" customWidth="1"/>
    <col min="5648" max="5648" width="36.85546875" style="1" customWidth="1"/>
    <col min="5649" max="5649" width="17.7109375" style="1" customWidth="1"/>
    <col min="5650" max="5882" width="11.42578125" style="1"/>
    <col min="5883" max="5883" width="14.7109375" style="1" customWidth="1"/>
    <col min="5884" max="5884" width="11.42578125" style="1"/>
    <col min="5885" max="5885" width="16.42578125" style="1" customWidth="1"/>
    <col min="5886" max="5886" width="16.140625" style="1" customWidth="1"/>
    <col min="5887" max="5887" width="15.140625" style="1" customWidth="1"/>
    <col min="5888" max="5889" width="16.85546875" style="1" customWidth="1"/>
    <col min="5890" max="5890" width="11.42578125" style="1"/>
    <col min="5891" max="5891" width="10.28515625" style="1" customWidth="1"/>
    <col min="5892" max="5892" width="12.42578125" style="1" bestFit="1" customWidth="1"/>
    <col min="5893" max="5893" width="0" style="1" hidden="1" customWidth="1"/>
    <col min="5894" max="5894" width="19" style="1" customWidth="1"/>
    <col min="5895" max="5895" width="11.42578125" style="1"/>
    <col min="5896" max="5898" width="0" style="1" hidden="1" customWidth="1"/>
    <col min="5899" max="5899" width="21.7109375" style="1" customWidth="1"/>
    <col min="5900" max="5901" width="0" style="1" hidden="1" customWidth="1"/>
    <col min="5902" max="5903" width="19.5703125" style="1" customWidth="1"/>
    <col min="5904" max="5904" width="36.85546875" style="1" customWidth="1"/>
    <col min="5905" max="5905" width="17.7109375" style="1" customWidth="1"/>
    <col min="5906" max="6138" width="11.42578125" style="1"/>
    <col min="6139" max="6139" width="14.7109375" style="1" customWidth="1"/>
    <col min="6140" max="6140" width="11.42578125" style="1"/>
    <col min="6141" max="6141" width="16.42578125" style="1" customWidth="1"/>
    <col min="6142" max="6142" width="16.140625" style="1" customWidth="1"/>
    <col min="6143" max="6143" width="15.140625" style="1" customWidth="1"/>
    <col min="6144" max="6145" width="16.85546875" style="1" customWidth="1"/>
    <col min="6146" max="6146" width="11.42578125" style="1"/>
    <col min="6147" max="6147" width="10.28515625" style="1" customWidth="1"/>
    <col min="6148" max="6148" width="12.42578125" style="1" bestFit="1" customWidth="1"/>
    <col min="6149" max="6149" width="0" style="1" hidden="1" customWidth="1"/>
    <col min="6150" max="6150" width="19" style="1" customWidth="1"/>
    <col min="6151" max="6151" width="11.42578125" style="1"/>
    <col min="6152" max="6154" width="0" style="1" hidden="1" customWidth="1"/>
    <col min="6155" max="6155" width="21.7109375" style="1" customWidth="1"/>
    <col min="6156" max="6157" width="0" style="1" hidden="1" customWidth="1"/>
    <col min="6158" max="6159" width="19.5703125" style="1" customWidth="1"/>
    <col min="6160" max="6160" width="36.85546875" style="1" customWidth="1"/>
    <col min="6161" max="6161" width="17.7109375" style="1" customWidth="1"/>
    <col min="6162" max="6394" width="11.42578125" style="1"/>
    <col min="6395" max="6395" width="14.7109375" style="1" customWidth="1"/>
    <col min="6396" max="6396" width="11.42578125" style="1"/>
    <col min="6397" max="6397" width="16.42578125" style="1" customWidth="1"/>
    <col min="6398" max="6398" width="16.140625" style="1" customWidth="1"/>
    <col min="6399" max="6399" width="15.140625" style="1" customWidth="1"/>
    <col min="6400" max="6401" width="16.85546875" style="1" customWidth="1"/>
    <col min="6402" max="6402" width="11.42578125" style="1"/>
    <col min="6403" max="6403" width="10.28515625" style="1" customWidth="1"/>
    <col min="6404" max="6404" width="12.42578125" style="1" bestFit="1" customWidth="1"/>
    <col min="6405" max="6405" width="0" style="1" hidden="1" customWidth="1"/>
    <col min="6406" max="6406" width="19" style="1" customWidth="1"/>
    <col min="6407" max="6407" width="11.42578125" style="1"/>
    <col min="6408" max="6410" width="0" style="1" hidden="1" customWidth="1"/>
    <col min="6411" max="6411" width="21.7109375" style="1" customWidth="1"/>
    <col min="6412" max="6413" width="0" style="1" hidden="1" customWidth="1"/>
    <col min="6414" max="6415" width="19.5703125" style="1" customWidth="1"/>
    <col min="6416" max="6416" width="36.85546875" style="1" customWidth="1"/>
    <col min="6417" max="6417" width="17.7109375" style="1" customWidth="1"/>
    <col min="6418" max="6650" width="11.42578125" style="1"/>
    <col min="6651" max="6651" width="14.7109375" style="1" customWidth="1"/>
    <col min="6652" max="6652" width="11.42578125" style="1"/>
    <col min="6653" max="6653" width="16.42578125" style="1" customWidth="1"/>
    <col min="6654" max="6654" width="16.140625" style="1" customWidth="1"/>
    <col min="6655" max="6655" width="15.140625" style="1" customWidth="1"/>
    <col min="6656" max="6657" width="16.85546875" style="1" customWidth="1"/>
    <col min="6658" max="6658" width="11.42578125" style="1"/>
    <col min="6659" max="6659" width="10.28515625" style="1" customWidth="1"/>
    <col min="6660" max="6660" width="12.42578125" style="1" bestFit="1" customWidth="1"/>
    <col min="6661" max="6661" width="0" style="1" hidden="1" customWidth="1"/>
    <col min="6662" max="6662" width="19" style="1" customWidth="1"/>
    <col min="6663" max="6663" width="11.42578125" style="1"/>
    <col min="6664" max="6666" width="0" style="1" hidden="1" customWidth="1"/>
    <col min="6667" max="6667" width="21.7109375" style="1" customWidth="1"/>
    <col min="6668" max="6669" width="0" style="1" hidden="1" customWidth="1"/>
    <col min="6670" max="6671" width="19.5703125" style="1" customWidth="1"/>
    <col min="6672" max="6672" width="36.85546875" style="1" customWidth="1"/>
    <col min="6673" max="6673" width="17.7109375" style="1" customWidth="1"/>
    <col min="6674" max="6906" width="11.42578125" style="1"/>
    <col min="6907" max="6907" width="14.7109375" style="1" customWidth="1"/>
    <col min="6908" max="6908" width="11.42578125" style="1"/>
    <col min="6909" max="6909" width="16.42578125" style="1" customWidth="1"/>
    <col min="6910" max="6910" width="16.140625" style="1" customWidth="1"/>
    <col min="6911" max="6911" width="15.140625" style="1" customWidth="1"/>
    <col min="6912" max="6913" width="16.85546875" style="1" customWidth="1"/>
    <col min="6914" max="6914" width="11.42578125" style="1"/>
    <col min="6915" max="6915" width="10.28515625" style="1" customWidth="1"/>
    <col min="6916" max="6916" width="12.42578125" style="1" bestFit="1" customWidth="1"/>
    <col min="6917" max="6917" width="0" style="1" hidden="1" customWidth="1"/>
    <col min="6918" max="6918" width="19" style="1" customWidth="1"/>
    <col min="6919" max="6919" width="11.42578125" style="1"/>
    <col min="6920" max="6922" width="0" style="1" hidden="1" customWidth="1"/>
    <col min="6923" max="6923" width="21.7109375" style="1" customWidth="1"/>
    <col min="6924" max="6925" width="0" style="1" hidden="1" customWidth="1"/>
    <col min="6926" max="6927" width="19.5703125" style="1" customWidth="1"/>
    <col min="6928" max="6928" width="36.85546875" style="1" customWidth="1"/>
    <col min="6929" max="6929" width="17.7109375" style="1" customWidth="1"/>
    <col min="6930" max="7162" width="11.42578125" style="1"/>
    <col min="7163" max="7163" width="14.7109375" style="1" customWidth="1"/>
    <col min="7164" max="7164" width="11.42578125" style="1"/>
    <col min="7165" max="7165" width="16.42578125" style="1" customWidth="1"/>
    <col min="7166" max="7166" width="16.140625" style="1" customWidth="1"/>
    <col min="7167" max="7167" width="15.140625" style="1" customWidth="1"/>
    <col min="7168" max="7169" width="16.85546875" style="1" customWidth="1"/>
    <col min="7170" max="7170" width="11.42578125" style="1"/>
    <col min="7171" max="7171" width="10.28515625" style="1" customWidth="1"/>
    <col min="7172" max="7172" width="12.42578125" style="1" bestFit="1" customWidth="1"/>
    <col min="7173" max="7173" width="0" style="1" hidden="1" customWidth="1"/>
    <col min="7174" max="7174" width="19" style="1" customWidth="1"/>
    <col min="7175" max="7175" width="11.42578125" style="1"/>
    <col min="7176" max="7178" width="0" style="1" hidden="1" customWidth="1"/>
    <col min="7179" max="7179" width="21.7109375" style="1" customWidth="1"/>
    <col min="7180" max="7181" width="0" style="1" hidden="1" customWidth="1"/>
    <col min="7182" max="7183" width="19.5703125" style="1" customWidth="1"/>
    <col min="7184" max="7184" width="36.85546875" style="1" customWidth="1"/>
    <col min="7185" max="7185" width="17.7109375" style="1" customWidth="1"/>
    <col min="7186" max="7418" width="11.42578125" style="1"/>
    <col min="7419" max="7419" width="14.7109375" style="1" customWidth="1"/>
    <col min="7420" max="7420" width="11.42578125" style="1"/>
    <col min="7421" max="7421" width="16.42578125" style="1" customWidth="1"/>
    <col min="7422" max="7422" width="16.140625" style="1" customWidth="1"/>
    <col min="7423" max="7423" width="15.140625" style="1" customWidth="1"/>
    <col min="7424" max="7425" width="16.85546875" style="1" customWidth="1"/>
    <col min="7426" max="7426" width="11.42578125" style="1"/>
    <col min="7427" max="7427" width="10.28515625" style="1" customWidth="1"/>
    <col min="7428" max="7428" width="12.42578125" style="1" bestFit="1" customWidth="1"/>
    <col min="7429" max="7429" width="0" style="1" hidden="1" customWidth="1"/>
    <col min="7430" max="7430" width="19" style="1" customWidth="1"/>
    <col min="7431" max="7431" width="11.42578125" style="1"/>
    <col min="7432" max="7434" width="0" style="1" hidden="1" customWidth="1"/>
    <col min="7435" max="7435" width="21.7109375" style="1" customWidth="1"/>
    <col min="7436" max="7437" width="0" style="1" hidden="1" customWidth="1"/>
    <col min="7438" max="7439" width="19.5703125" style="1" customWidth="1"/>
    <col min="7440" max="7440" width="36.85546875" style="1" customWidth="1"/>
    <col min="7441" max="7441" width="17.7109375" style="1" customWidth="1"/>
    <col min="7442" max="7674" width="11.42578125" style="1"/>
    <col min="7675" max="7675" width="14.7109375" style="1" customWidth="1"/>
    <col min="7676" max="7676" width="11.42578125" style="1"/>
    <col min="7677" max="7677" width="16.42578125" style="1" customWidth="1"/>
    <col min="7678" max="7678" width="16.140625" style="1" customWidth="1"/>
    <col min="7679" max="7679" width="15.140625" style="1" customWidth="1"/>
    <col min="7680" max="7681" width="16.85546875" style="1" customWidth="1"/>
    <col min="7682" max="7682" width="11.42578125" style="1"/>
    <col min="7683" max="7683" width="10.28515625" style="1" customWidth="1"/>
    <col min="7684" max="7684" width="12.42578125" style="1" bestFit="1" customWidth="1"/>
    <col min="7685" max="7685" width="0" style="1" hidden="1" customWidth="1"/>
    <col min="7686" max="7686" width="19" style="1" customWidth="1"/>
    <col min="7687" max="7687" width="11.42578125" style="1"/>
    <col min="7688" max="7690" width="0" style="1" hidden="1" customWidth="1"/>
    <col min="7691" max="7691" width="21.7109375" style="1" customWidth="1"/>
    <col min="7692" max="7693" width="0" style="1" hidden="1" customWidth="1"/>
    <col min="7694" max="7695" width="19.5703125" style="1" customWidth="1"/>
    <col min="7696" max="7696" width="36.85546875" style="1" customWidth="1"/>
    <col min="7697" max="7697" width="17.7109375" style="1" customWidth="1"/>
    <col min="7698" max="7930" width="11.42578125" style="1"/>
    <col min="7931" max="7931" width="14.7109375" style="1" customWidth="1"/>
    <col min="7932" max="7932" width="11.42578125" style="1"/>
    <col min="7933" max="7933" width="16.42578125" style="1" customWidth="1"/>
    <col min="7934" max="7934" width="16.140625" style="1" customWidth="1"/>
    <col min="7935" max="7935" width="15.140625" style="1" customWidth="1"/>
    <col min="7936" max="7937" width="16.85546875" style="1" customWidth="1"/>
    <col min="7938" max="7938" width="11.42578125" style="1"/>
    <col min="7939" max="7939" width="10.28515625" style="1" customWidth="1"/>
    <col min="7940" max="7940" width="12.42578125" style="1" bestFit="1" customWidth="1"/>
    <col min="7941" max="7941" width="0" style="1" hidden="1" customWidth="1"/>
    <col min="7942" max="7942" width="19" style="1" customWidth="1"/>
    <col min="7943" max="7943" width="11.42578125" style="1"/>
    <col min="7944" max="7946" width="0" style="1" hidden="1" customWidth="1"/>
    <col min="7947" max="7947" width="21.7109375" style="1" customWidth="1"/>
    <col min="7948" max="7949" width="0" style="1" hidden="1" customWidth="1"/>
    <col min="7950" max="7951" width="19.5703125" style="1" customWidth="1"/>
    <col min="7952" max="7952" width="36.85546875" style="1" customWidth="1"/>
    <col min="7953" max="7953" width="17.7109375" style="1" customWidth="1"/>
    <col min="7954" max="8186" width="11.42578125" style="1"/>
    <col min="8187" max="8187" width="14.7109375" style="1" customWidth="1"/>
    <col min="8188" max="8188" width="11.42578125" style="1"/>
    <col min="8189" max="8189" width="16.42578125" style="1" customWidth="1"/>
    <col min="8190" max="8190" width="16.140625" style="1" customWidth="1"/>
    <col min="8191" max="8191" width="15.140625" style="1" customWidth="1"/>
    <col min="8192" max="8193" width="16.85546875" style="1" customWidth="1"/>
    <col min="8194" max="8194" width="11.42578125" style="1"/>
    <col min="8195" max="8195" width="10.28515625" style="1" customWidth="1"/>
    <col min="8196" max="8196" width="12.42578125" style="1" bestFit="1" customWidth="1"/>
    <col min="8197" max="8197" width="0" style="1" hidden="1" customWidth="1"/>
    <col min="8198" max="8198" width="19" style="1" customWidth="1"/>
    <col min="8199" max="8199" width="11.42578125" style="1"/>
    <col min="8200" max="8202" width="0" style="1" hidden="1" customWidth="1"/>
    <col min="8203" max="8203" width="21.7109375" style="1" customWidth="1"/>
    <col min="8204" max="8205" width="0" style="1" hidden="1" customWidth="1"/>
    <col min="8206" max="8207" width="19.5703125" style="1" customWidth="1"/>
    <col min="8208" max="8208" width="36.85546875" style="1" customWidth="1"/>
    <col min="8209" max="8209" width="17.7109375" style="1" customWidth="1"/>
    <col min="8210" max="8442" width="11.42578125" style="1"/>
    <col min="8443" max="8443" width="14.7109375" style="1" customWidth="1"/>
    <col min="8444" max="8444" width="11.42578125" style="1"/>
    <col min="8445" max="8445" width="16.42578125" style="1" customWidth="1"/>
    <col min="8446" max="8446" width="16.140625" style="1" customWidth="1"/>
    <col min="8447" max="8447" width="15.140625" style="1" customWidth="1"/>
    <col min="8448" max="8449" width="16.85546875" style="1" customWidth="1"/>
    <col min="8450" max="8450" width="11.42578125" style="1"/>
    <col min="8451" max="8451" width="10.28515625" style="1" customWidth="1"/>
    <col min="8452" max="8452" width="12.42578125" style="1" bestFit="1" customWidth="1"/>
    <col min="8453" max="8453" width="0" style="1" hidden="1" customWidth="1"/>
    <col min="8454" max="8454" width="19" style="1" customWidth="1"/>
    <col min="8455" max="8455" width="11.42578125" style="1"/>
    <col min="8456" max="8458" width="0" style="1" hidden="1" customWidth="1"/>
    <col min="8459" max="8459" width="21.7109375" style="1" customWidth="1"/>
    <col min="8460" max="8461" width="0" style="1" hidden="1" customWidth="1"/>
    <col min="8462" max="8463" width="19.5703125" style="1" customWidth="1"/>
    <col min="8464" max="8464" width="36.85546875" style="1" customWidth="1"/>
    <col min="8465" max="8465" width="17.7109375" style="1" customWidth="1"/>
    <col min="8466" max="8698" width="11.42578125" style="1"/>
    <col min="8699" max="8699" width="14.7109375" style="1" customWidth="1"/>
    <col min="8700" max="8700" width="11.42578125" style="1"/>
    <col min="8701" max="8701" width="16.42578125" style="1" customWidth="1"/>
    <col min="8702" max="8702" width="16.140625" style="1" customWidth="1"/>
    <col min="8703" max="8703" width="15.140625" style="1" customWidth="1"/>
    <col min="8704" max="8705" width="16.85546875" style="1" customWidth="1"/>
    <col min="8706" max="8706" width="11.42578125" style="1"/>
    <col min="8707" max="8707" width="10.28515625" style="1" customWidth="1"/>
    <col min="8708" max="8708" width="12.42578125" style="1" bestFit="1" customWidth="1"/>
    <col min="8709" max="8709" width="0" style="1" hidden="1" customWidth="1"/>
    <col min="8710" max="8710" width="19" style="1" customWidth="1"/>
    <col min="8711" max="8711" width="11.42578125" style="1"/>
    <col min="8712" max="8714" width="0" style="1" hidden="1" customWidth="1"/>
    <col min="8715" max="8715" width="21.7109375" style="1" customWidth="1"/>
    <col min="8716" max="8717" width="0" style="1" hidden="1" customWidth="1"/>
    <col min="8718" max="8719" width="19.5703125" style="1" customWidth="1"/>
    <col min="8720" max="8720" width="36.85546875" style="1" customWidth="1"/>
    <col min="8721" max="8721" width="17.7109375" style="1" customWidth="1"/>
    <col min="8722" max="8954" width="11.42578125" style="1"/>
    <col min="8955" max="8955" width="14.7109375" style="1" customWidth="1"/>
    <col min="8956" max="8956" width="11.42578125" style="1"/>
    <col min="8957" max="8957" width="16.42578125" style="1" customWidth="1"/>
    <col min="8958" max="8958" width="16.140625" style="1" customWidth="1"/>
    <col min="8959" max="8959" width="15.140625" style="1" customWidth="1"/>
    <col min="8960" max="8961" width="16.85546875" style="1" customWidth="1"/>
    <col min="8962" max="8962" width="11.42578125" style="1"/>
    <col min="8963" max="8963" width="10.28515625" style="1" customWidth="1"/>
    <col min="8964" max="8964" width="12.42578125" style="1" bestFit="1" customWidth="1"/>
    <col min="8965" max="8965" width="0" style="1" hidden="1" customWidth="1"/>
    <col min="8966" max="8966" width="19" style="1" customWidth="1"/>
    <col min="8967" max="8967" width="11.42578125" style="1"/>
    <col min="8968" max="8970" width="0" style="1" hidden="1" customWidth="1"/>
    <col min="8971" max="8971" width="21.7109375" style="1" customWidth="1"/>
    <col min="8972" max="8973" width="0" style="1" hidden="1" customWidth="1"/>
    <col min="8974" max="8975" width="19.5703125" style="1" customWidth="1"/>
    <col min="8976" max="8976" width="36.85546875" style="1" customWidth="1"/>
    <col min="8977" max="8977" width="17.7109375" style="1" customWidth="1"/>
    <col min="8978" max="9210" width="11.42578125" style="1"/>
    <col min="9211" max="9211" width="14.7109375" style="1" customWidth="1"/>
    <col min="9212" max="9212" width="11.42578125" style="1"/>
    <col min="9213" max="9213" width="16.42578125" style="1" customWidth="1"/>
    <col min="9214" max="9214" width="16.140625" style="1" customWidth="1"/>
    <col min="9215" max="9215" width="15.140625" style="1" customWidth="1"/>
    <col min="9216" max="9217" width="16.85546875" style="1" customWidth="1"/>
    <col min="9218" max="9218" width="11.42578125" style="1"/>
    <col min="9219" max="9219" width="10.28515625" style="1" customWidth="1"/>
    <col min="9220" max="9220" width="12.42578125" style="1" bestFit="1" customWidth="1"/>
    <col min="9221" max="9221" width="0" style="1" hidden="1" customWidth="1"/>
    <col min="9222" max="9222" width="19" style="1" customWidth="1"/>
    <col min="9223" max="9223" width="11.42578125" style="1"/>
    <col min="9224" max="9226" width="0" style="1" hidden="1" customWidth="1"/>
    <col min="9227" max="9227" width="21.7109375" style="1" customWidth="1"/>
    <col min="9228" max="9229" width="0" style="1" hidden="1" customWidth="1"/>
    <col min="9230" max="9231" width="19.5703125" style="1" customWidth="1"/>
    <col min="9232" max="9232" width="36.85546875" style="1" customWidth="1"/>
    <col min="9233" max="9233" width="17.7109375" style="1" customWidth="1"/>
    <col min="9234" max="9466" width="11.42578125" style="1"/>
    <col min="9467" max="9467" width="14.7109375" style="1" customWidth="1"/>
    <col min="9468" max="9468" width="11.42578125" style="1"/>
    <col min="9469" max="9469" width="16.42578125" style="1" customWidth="1"/>
    <col min="9470" max="9470" width="16.140625" style="1" customWidth="1"/>
    <col min="9471" max="9471" width="15.140625" style="1" customWidth="1"/>
    <col min="9472" max="9473" width="16.85546875" style="1" customWidth="1"/>
    <col min="9474" max="9474" width="11.42578125" style="1"/>
    <col min="9475" max="9475" width="10.28515625" style="1" customWidth="1"/>
    <col min="9476" max="9476" width="12.42578125" style="1" bestFit="1" customWidth="1"/>
    <col min="9477" max="9477" width="0" style="1" hidden="1" customWidth="1"/>
    <col min="9478" max="9478" width="19" style="1" customWidth="1"/>
    <col min="9479" max="9479" width="11.42578125" style="1"/>
    <col min="9480" max="9482" width="0" style="1" hidden="1" customWidth="1"/>
    <col min="9483" max="9483" width="21.7109375" style="1" customWidth="1"/>
    <col min="9484" max="9485" width="0" style="1" hidden="1" customWidth="1"/>
    <col min="9486" max="9487" width="19.5703125" style="1" customWidth="1"/>
    <col min="9488" max="9488" width="36.85546875" style="1" customWidth="1"/>
    <col min="9489" max="9489" width="17.7109375" style="1" customWidth="1"/>
    <col min="9490" max="9722" width="11.42578125" style="1"/>
    <col min="9723" max="9723" width="14.7109375" style="1" customWidth="1"/>
    <col min="9724" max="9724" width="11.42578125" style="1"/>
    <col min="9725" max="9725" width="16.42578125" style="1" customWidth="1"/>
    <col min="9726" max="9726" width="16.140625" style="1" customWidth="1"/>
    <col min="9727" max="9727" width="15.140625" style="1" customWidth="1"/>
    <col min="9728" max="9729" width="16.85546875" style="1" customWidth="1"/>
    <col min="9730" max="9730" width="11.42578125" style="1"/>
    <col min="9731" max="9731" width="10.28515625" style="1" customWidth="1"/>
    <col min="9732" max="9732" width="12.42578125" style="1" bestFit="1" customWidth="1"/>
    <col min="9733" max="9733" width="0" style="1" hidden="1" customWidth="1"/>
    <col min="9734" max="9734" width="19" style="1" customWidth="1"/>
    <col min="9735" max="9735" width="11.42578125" style="1"/>
    <col min="9736" max="9738" width="0" style="1" hidden="1" customWidth="1"/>
    <col min="9739" max="9739" width="21.7109375" style="1" customWidth="1"/>
    <col min="9740" max="9741" width="0" style="1" hidden="1" customWidth="1"/>
    <col min="9742" max="9743" width="19.5703125" style="1" customWidth="1"/>
    <col min="9744" max="9744" width="36.85546875" style="1" customWidth="1"/>
    <col min="9745" max="9745" width="17.7109375" style="1" customWidth="1"/>
    <col min="9746" max="9978" width="11.42578125" style="1"/>
    <col min="9979" max="9979" width="14.7109375" style="1" customWidth="1"/>
    <col min="9980" max="9980" width="11.42578125" style="1"/>
    <col min="9981" max="9981" width="16.42578125" style="1" customWidth="1"/>
    <col min="9982" max="9982" width="16.140625" style="1" customWidth="1"/>
    <col min="9983" max="9983" width="15.140625" style="1" customWidth="1"/>
    <col min="9984" max="9985" width="16.85546875" style="1" customWidth="1"/>
    <col min="9986" max="9986" width="11.42578125" style="1"/>
    <col min="9987" max="9987" width="10.28515625" style="1" customWidth="1"/>
    <col min="9988" max="9988" width="12.42578125" style="1" bestFit="1" customWidth="1"/>
    <col min="9989" max="9989" width="0" style="1" hidden="1" customWidth="1"/>
    <col min="9990" max="9990" width="19" style="1" customWidth="1"/>
    <col min="9991" max="9991" width="11.42578125" style="1"/>
    <col min="9992" max="9994" width="0" style="1" hidden="1" customWidth="1"/>
    <col min="9995" max="9995" width="21.7109375" style="1" customWidth="1"/>
    <col min="9996" max="9997" width="0" style="1" hidden="1" customWidth="1"/>
    <col min="9998" max="9999" width="19.5703125" style="1" customWidth="1"/>
    <col min="10000" max="10000" width="36.85546875" style="1" customWidth="1"/>
    <col min="10001" max="10001" width="17.7109375" style="1" customWidth="1"/>
    <col min="10002" max="10234" width="11.42578125" style="1"/>
    <col min="10235" max="10235" width="14.7109375" style="1" customWidth="1"/>
    <col min="10236" max="10236" width="11.42578125" style="1"/>
    <col min="10237" max="10237" width="16.42578125" style="1" customWidth="1"/>
    <col min="10238" max="10238" width="16.140625" style="1" customWidth="1"/>
    <col min="10239" max="10239" width="15.140625" style="1" customWidth="1"/>
    <col min="10240" max="10241" width="16.85546875" style="1" customWidth="1"/>
    <col min="10242" max="10242" width="11.42578125" style="1"/>
    <col min="10243" max="10243" width="10.28515625" style="1" customWidth="1"/>
    <col min="10244" max="10244" width="12.42578125" style="1" bestFit="1" customWidth="1"/>
    <col min="10245" max="10245" width="0" style="1" hidden="1" customWidth="1"/>
    <col min="10246" max="10246" width="19" style="1" customWidth="1"/>
    <col min="10247" max="10247" width="11.42578125" style="1"/>
    <col min="10248" max="10250" width="0" style="1" hidden="1" customWidth="1"/>
    <col min="10251" max="10251" width="21.7109375" style="1" customWidth="1"/>
    <col min="10252" max="10253" width="0" style="1" hidden="1" customWidth="1"/>
    <col min="10254" max="10255" width="19.5703125" style="1" customWidth="1"/>
    <col min="10256" max="10256" width="36.85546875" style="1" customWidth="1"/>
    <col min="10257" max="10257" width="17.7109375" style="1" customWidth="1"/>
    <col min="10258" max="10490" width="11.42578125" style="1"/>
    <col min="10491" max="10491" width="14.7109375" style="1" customWidth="1"/>
    <col min="10492" max="10492" width="11.42578125" style="1"/>
    <col min="10493" max="10493" width="16.42578125" style="1" customWidth="1"/>
    <col min="10494" max="10494" width="16.140625" style="1" customWidth="1"/>
    <col min="10495" max="10495" width="15.140625" style="1" customWidth="1"/>
    <col min="10496" max="10497" width="16.85546875" style="1" customWidth="1"/>
    <col min="10498" max="10498" width="11.42578125" style="1"/>
    <col min="10499" max="10499" width="10.28515625" style="1" customWidth="1"/>
    <col min="10500" max="10500" width="12.42578125" style="1" bestFit="1" customWidth="1"/>
    <col min="10501" max="10501" width="0" style="1" hidden="1" customWidth="1"/>
    <col min="10502" max="10502" width="19" style="1" customWidth="1"/>
    <col min="10503" max="10503" width="11.42578125" style="1"/>
    <col min="10504" max="10506" width="0" style="1" hidden="1" customWidth="1"/>
    <col min="10507" max="10507" width="21.7109375" style="1" customWidth="1"/>
    <col min="10508" max="10509" width="0" style="1" hidden="1" customWidth="1"/>
    <col min="10510" max="10511" width="19.5703125" style="1" customWidth="1"/>
    <col min="10512" max="10512" width="36.85546875" style="1" customWidth="1"/>
    <col min="10513" max="10513" width="17.7109375" style="1" customWidth="1"/>
    <col min="10514" max="10746" width="11.42578125" style="1"/>
    <col min="10747" max="10747" width="14.7109375" style="1" customWidth="1"/>
    <col min="10748" max="10748" width="11.42578125" style="1"/>
    <col min="10749" max="10749" width="16.42578125" style="1" customWidth="1"/>
    <col min="10750" max="10750" width="16.140625" style="1" customWidth="1"/>
    <col min="10751" max="10751" width="15.140625" style="1" customWidth="1"/>
    <col min="10752" max="10753" width="16.85546875" style="1" customWidth="1"/>
    <col min="10754" max="10754" width="11.42578125" style="1"/>
    <col min="10755" max="10755" width="10.28515625" style="1" customWidth="1"/>
    <col min="10756" max="10756" width="12.42578125" style="1" bestFit="1" customWidth="1"/>
    <col min="10757" max="10757" width="0" style="1" hidden="1" customWidth="1"/>
    <col min="10758" max="10758" width="19" style="1" customWidth="1"/>
    <col min="10759" max="10759" width="11.42578125" style="1"/>
    <col min="10760" max="10762" width="0" style="1" hidden="1" customWidth="1"/>
    <col min="10763" max="10763" width="21.7109375" style="1" customWidth="1"/>
    <col min="10764" max="10765" width="0" style="1" hidden="1" customWidth="1"/>
    <col min="10766" max="10767" width="19.5703125" style="1" customWidth="1"/>
    <col min="10768" max="10768" width="36.85546875" style="1" customWidth="1"/>
    <col min="10769" max="10769" width="17.7109375" style="1" customWidth="1"/>
    <col min="10770" max="11002" width="11.42578125" style="1"/>
    <col min="11003" max="11003" width="14.7109375" style="1" customWidth="1"/>
    <col min="11004" max="11004" width="11.42578125" style="1"/>
    <col min="11005" max="11005" width="16.42578125" style="1" customWidth="1"/>
    <col min="11006" max="11006" width="16.140625" style="1" customWidth="1"/>
    <col min="11007" max="11007" width="15.140625" style="1" customWidth="1"/>
    <col min="11008" max="11009" width="16.85546875" style="1" customWidth="1"/>
    <col min="11010" max="11010" width="11.42578125" style="1"/>
    <col min="11011" max="11011" width="10.28515625" style="1" customWidth="1"/>
    <col min="11012" max="11012" width="12.42578125" style="1" bestFit="1" customWidth="1"/>
    <col min="11013" max="11013" width="0" style="1" hidden="1" customWidth="1"/>
    <col min="11014" max="11014" width="19" style="1" customWidth="1"/>
    <col min="11015" max="11015" width="11.42578125" style="1"/>
    <col min="11016" max="11018" width="0" style="1" hidden="1" customWidth="1"/>
    <col min="11019" max="11019" width="21.7109375" style="1" customWidth="1"/>
    <col min="11020" max="11021" width="0" style="1" hidden="1" customWidth="1"/>
    <col min="11022" max="11023" width="19.5703125" style="1" customWidth="1"/>
    <col min="11024" max="11024" width="36.85546875" style="1" customWidth="1"/>
    <col min="11025" max="11025" width="17.7109375" style="1" customWidth="1"/>
    <col min="11026" max="11258" width="11.42578125" style="1"/>
    <col min="11259" max="11259" width="14.7109375" style="1" customWidth="1"/>
    <col min="11260" max="11260" width="11.42578125" style="1"/>
    <col min="11261" max="11261" width="16.42578125" style="1" customWidth="1"/>
    <col min="11262" max="11262" width="16.140625" style="1" customWidth="1"/>
    <col min="11263" max="11263" width="15.140625" style="1" customWidth="1"/>
    <col min="11264" max="11265" width="16.85546875" style="1" customWidth="1"/>
    <col min="11266" max="11266" width="11.42578125" style="1"/>
    <col min="11267" max="11267" width="10.28515625" style="1" customWidth="1"/>
    <col min="11268" max="11268" width="12.42578125" style="1" bestFit="1" customWidth="1"/>
    <col min="11269" max="11269" width="0" style="1" hidden="1" customWidth="1"/>
    <col min="11270" max="11270" width="19" style="1" customWidth="1"/>
    <col min="11271" max="11271" width="11.42578125" style="1"/>
    <col min="11272" max="11274" width="0" style="1" hidden="1" customWidth="1"/>
    <col min="11275" max="11275" width="21.7109375" style="1" customWidth="1"/>
    <col min="11276" max="11277" width="0" style="1" hidden="1" customWidth="1"/>
    <col min="11278" max="11279" width="19.5703125" style="1" customWidth="1"/>
    <col min="11280" max="11280" width="36.85546875" style="1" customWidth="1"/>
    <col min="11281" max="11281" width="17.7109375" style="1" customWidth="1"/>
    <col min="11282" max="11514" width="11.42578125" style="1"/>
    <col min="11515" max="11515" width="14.7109375" style="1" customWidth="1"/>
    <col min="11516" max="11516" width="11.42578125" style="1"/>
    <col min="11517" max="11517" width="16.42578125" style="1" customWidth="1"/>
    <col min="11518" max="11518" width="16.140625" style="1" customWidth="1"/>
    <col min="11519" max="11519" width="15.140625" style="1" customWidth="1"/>
    <col min="11520" max="11521" width="16.85546875" style="1" customWidth="1"/>
    <col min="11522" max="11522" width="11.42578125" style="1"/>
    <col min="11523" max="11523" width="10.28515625" style="1" customWidth="1"/>
    <col min="11524" max="11524" width="12.42578125" style="1" bestFit="1" customWidth="1"/>
    <col min="11525" max="11525" width="0" style="1" hidden="1" customWidth="1"/>
    <col min="11526" max="11526" width="19" style="1" customWidth="1"/>
    <col min="11527" max="11527" width="11.42578125" style="1"/>
    <col min="11528" max="11530" width="0" style="1" hidden="1" customWidth="1"/>
    <col min="11531" max="11531" width="21.7109375" style="1" customWidth="1"/>
    <col min="11532" max="11533" width="0" style="1" hidden="1" customWidth="1"/>
    <col min="11534" max="11535" width="19.5703125" style="1" customWidth="1"/>
    <col min="11536" max="11536" width="36.85546875" style="1" customWidth="1"/>
    <col min="11537" max="11537" width="17.7109375" style="1" customWidth="1"/>
    <col min="11538" max="11770" width="11.42578125" style="1"/>
    <col min="11771" max="11771" width="14.7109375" style="1" customWidth="1"/>
    <col min="11772" max="11772" width="11.42578125" style="1"/>
    <col min="11773" max="11773" width="16.42578125" style="1" customWidth="1"/>
    <col min="11774" max="11774" width="16.140625" style="1" customWidth="1"/>
    <col min="11775" max="11775" width="15.140625" style="1" customWidth="1"/>
    <col min="11776" max="11777" width="16.85546875" style="1" customWidth="1"/>
    <col min="11778" max="11778" width="11.42578125" style="1"/>
    <col min="11779" max="11779" width="10.28515625" style="1" customWidth="1"/>
    <col min="11780" max="11780" width="12.42578125" style="1" bestFit="1" customWidth="1"/>
    <col min="11781" max="11781" width="0" style="1" hidden="1" customWidth="1"/>
    <col min="11782" max="11782" width="19" style="1" customWidth="1"/>
    <col min="11783" max="11783" width="11.42578125" style="1"/>
    <col min="11784" max="11786" width="0" style="1" hidden="1" customWidth="1"/>
    <col min="11787" max="11787" width="21.7109375" style="1" customWidth="1"/>
    <col min="11788" max="11789" width="0" style="1" hidden="1" customWidth="1"/>
    <col min="11790" max="11791" width="19.5703125" style="1" customWidth="1"/>
    <col min="11792" max="11792" width="36.85546875" style="1" customWidth="1"/>
    <col min="11793" max="11793" width="17.7109375" style="1" customWidth="1"/>
    <col min="11794" max="12026" width="11.42578125" style="1"/>
    <col min="12027" max="12027" width="14.7109375" style="1" customWidth="1"/>
    <col min="12028" max="12028" width="11.42578125" style="1"/>
    <col min="12029" max="12029" width="16.42578125" style="1" customWidth="1"/>
    <col min="12030" max="12030" width="16.140625" style="1" customWidth="1"/>
    <col min="12031" max="12031" width="15.140625" style="1" customWidth="1"/>
    <col min="12032" max="12033" width="16.85546875" style="1" customWidth="1"/>
    <col min="12034" max="12034" width="11.42578125" style="1"/>
    <col min="12035" max="12035" width="10.28515625" style="1" customWidth="1"/>
    <col min="12036" max="12036" width="12.42578125" style="1" bestFit="1" customWidth="1"/>
    <col min="12037" max="12037" width="0" style="1" hidden="1" customWidth="1"/>
    <col min="12038" max="12038" width="19" style="1" customWidth="1"/>
    <col min="12039" max="12039" width="11.42578125" style="1"/>
    <col min="12040" max="12042" width="0" style="1" hidden="1" customWidth="1"/>
    <col min="12043" max="12043" width="21.7109375" style="1" customWidth="1"/>
    <col min="12044" max="12045" width="0" style="1" hidden="1" customWidth="1"/>
    <col min="12046" max="12047" width="19.5703125" style="1" customWidth="1"/>
    <col min="12048" max="12048" width="36.85546875" style="1" customWidth="1"/>
    <col min="12049" max="12049" width="17.7109375" style="1" customWidth="1"/>
    <col min="12050" max="12282" width="11.42578125" style="1"/>
    <col min="12283" max="12283" width="14.7109375" style="1" customWidth="1"/>
    <col min="12284" max="12284" width="11.42578125" style="1"/>
    <col min="12285" max="12285" width="16.42578125" style="1" customWidth="1"/>
    <col min="12286" max="12286" width="16.140625" style="1" customWidth="1"/>
    <col min="12287" max="12287" width="15.140625" style="1" customWidth="1"/>
    <col min="12288" max="12289" width="16.85546875" style="1" customWidth="1"/>
    <col min="12290" max="12290" width="11.42578125" style="1"/>
    <col min="12291" max="12291" width="10.28515625" style="1" customWidth="1"/>
    <col min="12292" max="12292" width="12.42578125" style="1" bestFit="1" customWidth="1"/>
    <col min="12293" max="12293" width="0" style="1" hidden="1" customWidth="1"/>
    <col min="12294" max="12294" width="19" style="1" customWidth="1"/>
    <col min="12295" max="12295" width="11.42578125" style="1"/>
    <col min="12296" max="12298" width="0" style="1" hidden="1" customWidth="1"/>
    <col min="12299" max="12299" width="21.7109375" style="1" customWidth="1"/>
    <col min="12300" max="12301" width="0" style="1" hidden="1" customWidth="1"/>
    <col min="12302" max="12303" width="19.5703125" style="1" customWidth="1"/>
    <col min="12304" max="12304" width="36.85546875" style="1" customWidth="1"/>
    <col min="12305" max="12305" width="17.7109375" style="1" customWidth="1"/>
    <col min="12306" max="12538" width="11.42578125" style="1"/>
    <col min="12539" max="12539" width="14.7109375" style="1" customWidth="1"/>
    <col min="12540" max="12540" width="11.42578125" style="1"/>
    <col min="12541" max="12541" width="16.42578125" style="1" customWidth="1"/>
    <col min="12542" max="12542" width="16.140625" style="1" customWidth="1"/>
    <col min="12543" max="12543" width="15.140625" style="1" customWidth="1"/>
    <col min="12544" max="12545" width="16.85546875" style="1" customWidth="1"/>
    <col min="12546" max="12546" width="11.42578125" style="1"/>
    <col min="12547" max="12547" width="10.28515625" style="1" customWidth="1"/>
    <col min="12548" max="12548" width="12.42578125" style="1" bestFit="1" customWidth="1"/>
    <col min="12549" max="12549" width="0" style="1" hidden="1" customWidth="1"/>
    <col min="12550" max="12550" width="19" style="1" customWidth="1"/>
    <col min="12551" max="12551" width="11.42578125" style="1"/>
    <col min="12552" max="12554" width="0" style="1" hidden="1" customWidth="1"/>
    <col min="12555" max="12555" width="21.7109375" style="1" customWidth="1"/>
    <col min="12556" max="12557" width="0" style="1" hidden="1" customWidth="1"/>
    <col min="12558" max="12559" width="19.5703125" style="1" customWidth="1"/>
    <col min="12560" max="12560" width="36.85546875" style="1" customWidth="1"/>
    <col min="12561" max="12561" width="17.7109375" style="1" customWidth="1"/>
    <col min="12562" max="12794" width="11.42578125" style="1"/>
    <col min="12795" max="12795" width="14.7109375" style="1" customWidth="1"/>
    <col min="12796" max="12796" width="11.42578125" style="1"/>
    <col min="12797" max="12797" width="16.42578125" style="1" customWidth="1"/>
    <col min="12798" max="12798" width="16.140625" style="1" customWidth="1"/>
    <col min="12799" max="12799" width="15.140625" style="1" customWidth="1"/>
    <col min="12800" max="12801" width="16.85546875" style="1" customWidth="1"/>
    <col min="12802" max="12802" width="11.42578125" style="1"/>
    <col min="12803" max="12803" width="10.28515625" style="1" customWidth="1"/>
    <col min="12804" max="12804" width="12.42578125" style="1" bestFit="1" customWidth="1"/>
    <col min="12805" max="12805" width="0" style="1" hidden="1" customWidth="1"/>
    <col min="12806" max="12806" width="19" style="1" customWidth="1"/>
    <col min="12807" max="12807" width="11.42578125" style="1"/>
    <col min="12808" max="12810" width="0" style="1" hidden="1" customWidth="1"/>
    <col min="12811" max="12811" width="21.7109375" style="1" customWidth="1"/>
    <col min="12812" max="12813" width="0" style="1" hidden="1" customWidth="1"/>
    <col min="12814" max="12815" width="19.5703125" style="1" customWidth="1"/>
    <col min="12816" max="12816" width="36.85546875" style="1" customWidth="1"/>
    <col min="12817" max="12817" width="17.7109375" style="1" customWidth="1"/>
    <col min="12818" max="13050" width="11.42578125" style="1"/>
    <col min="13051" max="13051" width="14.7109375" style="1" customWidth="1"/>
    <col min="13052" max="13052" width="11.42578125" style="1"/>
    <col min="13053" max="13053" width="16.42578125" style="1" customWidth="1"/>
    <col min="13054" max="13054" width="16.140625" style="1" customWidth="1"/>
    <col min="13055" max="13055" width="15.140625" style="1" customWidth="1"/>
    <col min="13056" max="13057" width="16.85546875" style="1" customWidth="1"/>
    <col min="13058" max="13058" width="11.42578125" style="1"/>
    <col min="13059" max="13059" width="10.28515625" style="1" customWidth="1"/>
    <col min="13060" max="13060" width="12.42578125" style="1" bestFit="1" customWidth="1"/>
    <col min="13061" max="13061" width="0" style="1" hidden="1" customWidth="1"/>
    <col min="13062" max="13062" width="19" style="1" customWidth="1"/>
    <col min="13063" max="13063" width="11.42578125" style="1"/>
    <col min="13064" max="13066" width="0" style="1" hidden="1" customWidth="1"/>
    <col min="13067" max="13067" width="21.7109375" style="1" customWidth="1"/>
    <col min="13068" max="13069" width="0" style="1" hidden="1" customWidth="1"/>
    <col min="13070" max="13071" width="19.5703125" style="1" customWidth="1"/>
    <col min="13072" max="13072" width="36.85546875" style="1" customWidth="1"/>
    <col min="13073" max="13073" width="17.7109375" style="1" customWidth="1"/>
    <col min="13074" max="13306" width="11.42578125" style="1"/>
    <col min="13307" max="13307" width="14.7109375" style="1" customWidth="1"/>
    <col min="13308" max="13308" width="11.42578125" style="1"/>
    <col min="13309" max="13309" width="16.42578125" style="1" customWidth="1"/>
    <col min="13310" max="13310" width="16.140625" style="1" customWidth="1"/>
    <col min="13311" max="13311" width="15.140625" style="1" customWidth="1"/>
    <col min="13312" max="13313" width="16.85546875" style="1" customWidth="1"/>
    <col min="13314" max="13314" width="11.42578125" style="1"/>
    <col min="13315" max="13315" width="10.28515625" style="1" customWidth="1"/>
    <col min="13316" max="13316" width="12.42578125" style="1" bestFit="1" customWidth="1"/>
    <col min="13317" max="13317" width="0" style="1" hidden="1" customWidth="1"/>
    <col min="13318" max="13318" width="19" style="1" customWidth="1"/>
    <col min="13319" max="13319" width="11.42578125" style="1"/>
    <col min="13320" max="13322" width="0" style="1" hidden="1" customWidth="1"/>
    <col min="13323" max="13323" width="21.7109375" style="1" customWidth="1"/>
    <col min="13324" max="13325" width="0" style="1" hidden="1" customWidth="1"/>
    <col min="13326" max="13327" width="19.5703125" style="1" customWidth="1"/>
    <col min="13328" max="13328" width="36.85546875" style="1" customWidth="1"/>
    <col min="13329" max="13329" width="17.7109375" style="1" customWidth="1"/>
    <col min="13330" max="13562" width="11.42578125" style="1"/>
    <col min="13563" max="13563" width="14.7109375" style="1" customWidth="1"/>
    <col min="13564" max="13564" width="11.42578125" style="1"/>
    <col min="13565" max="13565" width="16.42578125" style="1" customWidth="1"/>
    <col min="13566" max="13566" width="16.140625" style="1" customWidth="1"/>
    <col min="13567" max="13567" width="15.140625" style="1" customWidth="1"/>
    <col min="13568" max="13569" width="16.85546875" style="1" customWidth="1"/>
    <col min="13570" max="13570" width="11.42578125" style="1"/>
    <col min="13571" max="13571" width="10.28515625" style="1" customWidth="1"/>
    <col min="13572" max="13572" width="12.42578125" style="1" bestFit="1" customWidth="1"/>
    <col min="13573" max="13573" width="0" style="1" hidden="1" customWidth="1"/>
    <col min="13574" max="13574" width="19" style="1" customWidth="1"/>
    <col min="13575" max="13575" width="11.42578125" style="1"/>
    <col min="13576" max="13578" width="0" style="1" hidden="1" customWidth="1"/>
    <col min="13579" max="13579" width="21.7109375" style="1" customWidth="1"/>
    <col min="13580" max="13581" width="0" style="1" hidden="1" customWidth="1"/>
    <col min="13582" max="13583" width="19.5703125" style="1" customWidth="1"/>
    <col min="13584" max="13584" width="36.85546875" style="1" customWidth="1"/>
    <col min="13585" max="13585" width="17.7109375" style="1" customWidth="1"/>
    <col min="13586" max="13818" width="11.42578125" style="1"/>
    <col min="13819" max="13819" width="14.7109375" style="1" customWidth="1"/>
    <col min="13820" max="13820" width="11.42578125" style="1"/>
    <col min="13821" max="13821" width="16.42578125" style="1" customWidth="1"/>
    <col min="13822" max="13822" width="16.140625" style="1" customWidth="1"/>
    <col min="13823" max="13823" width="15.140625" style="1" customWidth="1"/>
    <col min="13824" max="13825" width="16.85546875" style="1" customWidth="1"/>
    <col min="13826" max="13826" width="11.42578125" style="1"/>
    <col min="13827" max="13827" width="10.28515625" style="1" customWidth="1"/>
    <col min="13828" max="13828" width="12.42578125" style="1" bestFit="1" customWidth="1"/>
    <col min="13829" max="13829" width="0" style="1" hidden="1" customWidth="1"/>
    <col min="13830" max="13830" width="19" style="1" customWidth="1"/>
    <col min="13831" max="13831" width="11.42578125" style="1"/>
    <col min="13832" max="13834" width="0" style="1" hidden="1" customWidth="1"/>
    <col min="13835" max="13835" width="21.7109375" style="1" customWidth="1"/>
    <col min="13836" max="13837" width="0" style="1" hidden="1" customWidth="1"/>
    <col min="13838" max="13839" width="19.5703125" style="1" customWidth="1"/>
    <col min="13840" max="13840" width="36.85546875" style="1" customWidth="1"/>
    <col min="13841" max="13841" width="17.7109375" style="1" customWidth="1"/>
    <col min="13842" max="14074" width="11.42578125" style="1"/>
    <col min="14075" max="14075" width="14.7109375" style="1" customWidth="1"/>
    <col min="14076" max="14076" width="11.42578125" style="1"/>
    <col min="14077" max="14077" width="16.42578125" style="1" customWidth="1"/>
    <col min="14078" max="14078" width="16.140625" style="1" customWidth="1"/>
    <col min="14079" max="14079" width="15.140625" style="1" customWidth="1"/>
    <col min="14080" max="14081" width="16.85546875" style="1" customWidth="1"/>
    <col min="14082" max="14082" width="11.42578125" style="1"/>
    <col min="14083" max="14083" width="10.28515625" style="1" customWidth="1"/>
    <col min="14084" max="14084" width="12.42578125" style="1" bestFit="1" customWidth="1"/>
    <col min="14085" max="14085" width="0" style="1" hidden="1" customWidth="1"/>
    <col min="14086" max="14086" width="19" style="1" customWidth="1"/>
    <col min="14087" max="14087" width="11.42578125" style="1"/>
    <col min="14088" max="14090" width="0" style="1" hidden="1" customWidth="1"/>
    <col min="14091" max="14091" width="21.7109375" style="1" customWidth="1"/>
    <col min="14092" max="14093" width="0" style="1" hidden="1" customWidth="1"/>
    <col min="14094" max="14095" width="19.5703125" style="1" customWidth="1"/>
    <col min="14096" max="14096" width="36.85546875" style="1" customWidth="1"/>
    <col min="14097" max="14097" width="17.7109375" style="1" customWidth="1"/>
    <col min="14098" max="14330" width="11.42578125" style="1"/>
    <col min="14331" max="14331" width="14.7109375" style="1" customWidth="1"/>
    <col min="14332" max="14332" width="11.42578125" style="1"/>
    <col min="14333" max="14333" width="16.42578125" style="1" customWidth="1"/>
    <col min="14334" max="14334" width="16.140625" style="1" customWidth="1"/>
    <col min="14335" max="14335" width="15.140625" style="1" customWidth="1"/>
    <col min="14336" max="14337" width="16.85546875" style="1" customWidth="1"/>
    <col min="14338" max="14338" width="11.42578125" style="1"/>
    <col min="14339" max="14339" width="10.28515625" style="1" customWidth="1"/>
    <col min="14340" max="14340" width="12.42578125" style="1" bestFit="1" customWidth="1"/>
    <col min="14341" max="14341" width="0" style="1" hidden="1" customWidth="1"/>
    <col min="14342" max="14342" width="19" style="1" customWidth="1"/>
    <col min="14343" max="14343" width="11.42578125" style="1"/>
    <col min="14344" max="14346" width="0" style="1" hidden="1" customWidth="1"/>
    <col min="14347" max="14347" width="21.7109375" style="1" customWidth="1"/>
    <col min="14348" max="14349" width="0" style="1" hidden="1" customWidth="1"/>
    <col min="14350" max="14351" width="19.5703125" style="1" customWidth="1"/>
    <col min="14352" max="14352" width="36.85546875" style="1" customWidth="1"/>
    <col min="14353" max="14353" width="17.7109375" style="1" customWidth="1"/>
    <col min="14354" max="14586" width="11.42578125" style="1"/>
    <col min="14587" max="14587" width="14.7109375" style="1" customWidth="1"/>
    <col min="14588" max="14588" width="11.42578125" style="1"/>
    <col min="14589" max="14589" width="16.42578125" style="1" customWidth="1"/>
    <col min="14590" max="14590" width="16.140625" style="1" customWidth="1"/>
    <col min="14591" max="14591" width="15.140625" style="1" customWidth="1"/>
    <col min="14592" max="14593" width="16.85546875" style="1" customWidth="1"/>
    <col min="14594" max="14594" width="11.42578125" style="1"/>
    <col min="14595" max="14595" width="10.28515625" style="1" customWidth="1"/>
    <col min="14596" max="14596" width="12.42578125" style="1" bestFit="1" customWidth="1"/>
    <col min="14597" max="14597" width="0" style="1" hidden="1" customWidth="1"/>
    <col min="14598" max="14598" width="19" style="1" customWidth="1"/>
    <col min="14599" max="14599" width="11.42578125" style="1"/>
    <col min="14600" max="14602" width="0" style="1" hidden="1" customWidth="1"/>
    <col min="14603" max="14603" width="21.7109375" style="1" customWidth="1"/>
    <col min="14604" max="14605" width="0" style="1" hidden="1" customWidth="1"/>
    <col min="14606" max="14607" width="19.5703125" style="1" customWidth="1"/>
    <col min="14608" max="14608" width="36.85546875" style="1" customWidth="1"/>
    <col min="14609" max="14609" width="17.7109375" style="1" customWidth="1"/>
    <col min="14610" max="14842" width="11.42578125" style="1"/>
    <col min="14843" max="14843" width="14.7109375" style="1" customWidth="1"/>
    <col min="14844" max="14844" width="11.42578125" style="1"/>
    <col min="14845" max="14845" width="16.42578125" style="1" customWidth="1"/>
    <col min="14846" max="14846" width="16.140625" style="1" customWidth="1"/>
    <col min="14847" max="14847" width="15.140625" style="1" customWidth="1"/>
    <col min="14848" max="14849" width="16.85546875" style="1" customWidth="1"/>
    <col min="14850" max="14850" width="11.42578125" style="1"/>
    <col min="14851" max="14851" width="10.28515625" style="1" customWidth="1"/>
    <col min="14852" max="14852" width="12.42578125" style="1" bestFit="1" customWidth="1"/>
    <col min="14853" max="14853" width="0" style="1" hidden="1" customWidth="1"/>
    <col min="14854" max="14854" width="19" style="1" customWidth="1"/>
    <col min="14855" max="14855" width="11.42578125" style="1"/>
    <col min="14856" max="14858" width="0" style="1" hidden="1" customWidth="1"/>
    <col min="14859" max="14859" width="21.7109375" style="1" customWidth="1"/>
    <col min="14860" max="14861" width="0" style="1" hidden="1" customWidth="1"/>
    <col min="14862" max="14863" width="19.5703125" style="1" customWidth="1"/>
    <col min="14864" max="14864" width="36.85546875" style="1" customWidth="1"/>
    <col min="14865" max="14865" width="17.7109375" style="1" customWidth="1"/>
    <col min="14866" max="15098" width="11.42578125" style="1"/>
    <col min="15099" max="15099" width="14.7109375" style="1" customWidth="1"/>
    <col min="15100" max="15100" width="11.42578125" style="1"/>
    <col min="15101" max="15101" width="16.42578125" style="1" customWidth="1"/>
    <col min="15102" max="15102" width="16.140625" style="1" customWidth="1"/>
    <col min="15103" max="15103" width="15.140625" style="1" customWidth="1"/>
    <col min="15104" max="15105" width="16.85546875" style="1" customWidth="1"/>
    <col min="15106" max="15106" width="11.42578125" style="1"/>
    <col min="15107" max="15107" width="10.28515625" style="1" customWidth="1"/>
    <col min="15108" max="15108" width="12.42578125" style="1" bestFit="1" customWidth="1"/>
    <col min="15109" max="15109" width="0" style="1" hidden="1" customWidth="1"/>
    <col min="15110" max="15110" width="19" style="1" customWidth="1"/>
    <col min="15111" max="15111" width="11.42578125" style="1"/>
    <col min="15112" max="15114" width="0" style="1" hidden="1" customWidth="1"/>
    <col min="15115" max="15115" width="21.7109375" style="1" customWidth="1"/>
    <col min="15116" max="15117" width="0" style="1" hidden="1" customWidth="1"/>
    <col min="15118" max="15119" width="19.5703125" style="1" customWidth="1"/>
    <col min="15120" max="15120" width="36.85546875" style="1" customWidth="1"/>
    <col min="15121" max="15121" width="17.7109375" style="1" customWidth="1"/>
    <col min="15122" max="15354" width="11.42578125" style="1"/>
    <col min="15355" max="15355" width="14.7109375" style="1" customWidth="1"/>
    <col min="15356" max="15356" width="11.42578125" style="1"/>
    <col min="15357" max="15357" width="16.42578125" style="1" customWidth="1"/>
    <col min="15358" max="15358" width="16.140625" style="1" customWidth="1"/>
    <col min="15359" max="15359" width="15.140625" style="1" customWidth="1"/>
    <col min="15360" max="15361" width="16.85546875" style="1" customWidth="1"/>
    <col min="15362" max="15362" width="11.42578125" style="1"/>
    <col min="15363" max="15363" width="10.28515625" style="1" customWidth="1"/>
    <col min="15364" max="15364" width="12.42578125" style="1" bestFit="1" customWidth="1"/>
    <col min="15365" max="15365" width="0" style="1" hidden="1" customWidth="1"/>
    <col min="15366" max="15366" width="19" style="1" customWidth="1"/>
    <col min="15367" max="15367" width="11.42578125" style="1"/>
    <col min="15368" max="15370" width="0" style="1" hidden="1" customWidth="1"/>
    <col min="15371" max="15371" width="21.7109375" style="1" customWidth="1"/>
    <col min="15372" max="15373" width="0" style="1" hidden="1" customWidth="1"/>
    <col min="15374" max="15375" width="19.5703125" style="1" customWidth="1"/>
    <col min="15376" max="15376" width="36.85546875" style="1" customWidth="1"/>
    <col min="15377" max="15377" width="17.7109375" style="1" customWidth="1"/>
    <col min="15378" max="15610" width="11.42578125" style="1"/>
    <col min="15611" max="15611" width="14.7109375" style="1" customWidth="1"/>
    <col min="15612" max="15612" width="11.42578125" style="1"/>
    <col min="15613" max="15613" width="16.42578125" style="1" customWidth="1"/>
    <col min="15614" max="15614" width="16.140625" style="1" customWidth="1"/>
    <col min="15615" max="15615" width="15.140625" style="1" customWidth="1"/>
    <col min="15616" max="15617" width="16.85546875" style="1" customWidth="1"/>
    <col min="15618" max="15618" width="11.42578125" style="1"/>
    <col min="15619" max="15619" width="10.28515625" style="1" customWidth="1"/>
    <col min="15620" max="15620" width="12.42578125" style="1" bestFit="1" customWidth="1"/>
    <col min="15621" max="15621" width="0" style="1" hidden="1" customWidth="1"/>
    <col min="15622" max="15622" width="19" style="1" customWidth="1"/>
    <col min="15623" max="15623" width="11.42578125" style="1"/>
    <col min="15624" max="15626" width="0" style="1" hidden="1" customWidth="1"/>
    <col min="15627" max="15627" width="21.7109375" style="1" customWidth="1"/>
    <col min="15628" max="15629" width="0" style="1" hidden="1" customWidth="1"/>
    <col min="15630" max="15631" width="19.5703125" style="1" customWidth="1"/>
    <col min="15632" max="15632" width="36.85546875" style="1" customWidth="1"/>
    <col min="15633" max="15633" width="17.7109375" style="1" customWidth="1"/>
    <col min="15634" max="15866" width="11.42578125" style="1"/>
    <col min="15867" max="15867" width="14.7109375" style="1" customWidth="1"/>
    <col min="15868" max="15868" width="11.42578125" style="1"/>
    <col min="15869" max="15869" width="16.42578125" style="1" customWidth="1"/>
    <col min="15870" max="15870" width="16.140625" style="1" customWidth="1"/>
    <col min="15871" max="15871" width="15.140625" style="1" customWidth="1"/>
    <col min="15872" max="15873" width="16.85546875" style="1" customWidth="1"/>
    <col min="15874" max="15874" width="11.42578125" style="1"/>
    <col min="15875" max="15875" width="10.28515625" style="1" customWidth="1"/>
    <col min="15876" max="15876" width="12.42578125" style="1" bestFit="1" customWidth="1"/>
    <col min="15877" max="15877" width="0" style="1" hidden="1" customWidth="1"/>
    <col min="15878" max="15878" width="19" style="1" customWidth="1"/>
    <col min="15879" max="15879" width="11.42578125" style="1"/>
    <col min="15880" max="15882" width="0" style="1" hidden="1" customWidth="1"/>
    <col min="15883" max="15883" width="21.7109375" style="1" customWidth="1"/>
    <col min="15884" max="15885" width="0" style="1" hidden="1" customWidth="1"/>
    <col min="15886" max="15887" width="19.5703125" style="1" customWidth="1"/>
    <col min="15888" max="15888" width="36.85546875" style="1" customWidth="1"/>
    <col min="15889" max="15889" width="17.7109375" style="1" customWidth="1"/>
    <col min="15890" max="16122" width="11.42578125" style="1"/>
    <col min="16123" max="16123" width="14.7109375" style="1" customWidth="1"/>
    <col min="16124" max="16124" width="11.42578125" style="1"/>
    <col min="16125" max="16125" width="16.42578125" style="1" customWidth="1"/>
    <col min="16126" max="16126" width="16.140625" style="1" customWidth="1"/>
    <col min="16127" max="16127" width="15.140625" style="1" customWidth="1"/>
    <col min="16128" max="16129" width="16.85546875" style="1" customWidth="1"/>
    <col min="16130" max="16130" width="11.42578125" style="1"/>
    <col min="16131" max="16131" width="10.28515625" style="1" customWidth="1"/>
    <col min="16132" max="16132" width="12.42578125" style="1" bestFit="1" customWidth="1"/>
    <col min="16133" max="16133" width="0" style="1" hidden="1" customWidth="1"/>
    <col min="16134" max="16134" width="19" style="1" customWidth="1"/>
    <col min="16135" max="16135" width="11.42578125" style="1"/>
    <col min="16136" max="16138" width="0" style="1" hidden="1" customWidth="1"/>
    <col min="16139" max="16139" width="21.7109375" style="1" customWidth="1"/>
    <col min="16140" max="16141" width="0" style="1" hidden="1" customWidth="1"/>
    <col min="16142" max="16143" width="19.5703125" style="1" customWidth="1"/>
    <col min="16144" max="16144" width="36.85546875" style="1" customWidth="1"/>
    <col min="16145" max="16145" width="17.7109375" style="1" customWidth="1"/>
    <col min="16146" max="16384" width="11.42578125" style="1"/>
  </cols>
  <sheetData>
    <row r="2" spans="2:15" ht="15.75">
      <c r="B2" s="111" t="s">
        <v>163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6" spans="2:15">
      <c r="B6" s="6">
        <v>3</v>
      </c>
      <c r="C6" s="7" t="s">
        <v>18</v>
      </c>
      <c r="D6" s="8" t="s">
        <v>19</v>
      </c>
      <c r="E6" s="2"/>
      <c r="F6" s="2"/>
    </row>
    <row r="8" spans="2:15" ht="25.5">
      <c r="B8" s="9" t="s">
        <v>0</v>
      </c>
      <c r="C8" s="9" t="s">
        <v>1</v>
      </c>
      <c r="D8" s="9" t="s">
        <v>2</v>
      </c>
      <c r="E8" s="9" t="s">
        <v>3</v>
      </c>
      <c r="F8" s="10" t="s">
        <v>4</v>
      </c>
      <c r="G8" s="11"/>
      <c r="H8" s="9" t="s">
        <v>5</v>
      </c>
      <c r="I8" s="12" t="s">
        <v>6</v>
      </c>
      <c r="J8" s="9" t="s">
        <v>7</v>
      </c>
      <c r="K8" s="9"/>
      <c r="L8" s="9"/>
      <c r="M8" s="9"/>
      <c r="N8" s="9" t="s">
        <v>20</v>
      </c>
      <c r="O8" s="13" t="s">
        <v>9</v>
      </c>
    </row>
    <row r="9" spans="2:15" ht="45">
      <c r="B9" s="14" t="s">
        <v>18</v>
      </c>
      <c r="C9" s="15" t="s">
        <v>21</v>
      </c>
      <c r="D9" s="16" t="s">
        <v>10</v>
      </c>
      <c r="E9" s="16" t="s">
        <v>11</v>
      </c>
      <c r="F9" s="17">
        <v>107076.2</v>
      </c>
      <c r="G9" s="18"/>
      <c r="H9" s="19">
        <f>+((F9/$F$13))^2</f>
        <v>6.6494040979863094E-4</v>
      </c>
      <c r="I9" s="20">
        <f>+F9/$F$13</f>
        <v>2.5786438486123494E-2</v>
      </c>
      <c r="J9" s="21">
        <f>+I9</f>
        <v>2.5786438486123494E-2</v>
      </c>
      <c r="K9" s="21"/>
      <c r="L9" s="21"/>
      <c r="M9" s="21"/>
      <c r="N9" s="19">
        <f>+I9^4</f>
        <v>4.4214574858317123E-7</v>
      </c>
      <c r="O9" s="22">
        <f>+I9*LOG(I9)</f>
        <v>-4.0964558887192741E-2</v>
      </c>
    </row>
    <row r="10" spans="2:15" ht="33.75">
      <c r="B10" s="14" t="s">
        <v>18</v>
      </c>
      <c r="C10" s="15" t="s">
        <v>22</v>
      </c>
      <c r="D10" s="15" t="s">
        <v>23</v>
      </c>
      <c r="E10" s="16" t="s">
        <v>24</v>
      </c>
      <c r="F10" s="17">
        <v>207505.33</v>
      </c>
      <c r="G10" s="18"/>
      <c r="H10" s="19">
        <f>+((F10/$F$13))^2</f>
        <v>2.4972115751244269E-3</v>
      </c>
      <c r="I10" s="20">
        <f>+F10/$F$13</f>
        <v>4.9972107971591781E-2</v>
      </c>
      <c r="J10" s="21">
        <f>+I10</f>
        <v>4.9972107971591781E-2</v>
      </c>
      <c r="K10" s="21"/>
      <c r="L10" s="21"/>
      <c r="M10" s="21"/>
      <c r="N10" s="19">
        <f>+I10^4</f>
        <v>6.2360656509354208E-6</v>
      </c>
      <c r="O10" s="22">
        <f>+I10*LOG(I10)</f>
        <v>-6.5027321392338258E-2</v>
      </c>
    </row>
    <row r="11" spans="2:15" ht="14.25">
      <c r="B11" s="14" t="s">
        <v>18</v>
      </c>
      <c r="C11" s="15" t="s">
        <v>25</v>
      </c>
      <c r="D11" s="15" t="s">
        <v>23</v>
      </c>
      <c r="E11" s="16" t="s">
        <v>24</v>
      </c>
      <c r="F11" s="17">
        <v>106425</v>
      </c>
      <c r="G11" s="18"/>
      <c r="H11" s="19">
        <f>+((F11/$F$13))^2</f>
        <v>6.5687713355949023E-4</v>
      </c>
      <c r="I11" s="20">
        <f>+F11/$F$13</f>
        <v>2.5629614385696289E-2</v>
      </c>
      <c r="J11" s="21">
        <f>+I11</f>
        <v>2.5629614385696289E-2</v>
      </c>
      <c r="K11" s="21"/>
      <c r="L11" s="21"/>
      <c r="M11" s="21"/>
      <c r="N11" s="19">
        <f>+I11^4</f>
        <v>4.3148756859333237E-7</v>
      </c>
      <c r="O11" s="22">
        <f>+I11*LOG(I11)</f>
        <v>-4.0783327083103976E-2</v>
      </c>
    </row>
    <row r="12" spans="2:15">
      <c r="C12" s="23" t="s">
        <v>26</v>
      </c>
      <c r="D12" s="24">
        <f>412206.17+17.6+1027195.5+606595.24</f>
        <v>2046014.51</v>
      </c>
      <c r="F12" s="25">
        <f>SUM(F9:F11)</f>
        <v>421006.52999999997</v>
      </c>
      <c r="G12" s="25"/>
      <c r="H12" s="26">
        <f>SUM(H9:H11)</f>
        <v>3.8190291184825483E-3</v>
      </c>
      <c r="I12" s="27">
        <f>SUM(I9:I11)</f>
        <v>0.10138816084341157</v>
      </c>
      <c r="J12" s="28">
        <f>SUM(J9:J11)</f>
        <v>0.10138816084341157</v>
      </c>
      <c r="K12" s="29"/>
      <c r="L12" s="29"/>
      <c r="M12" s="29"/>
      <c r="N12" s="30">
        <f>SUM(N9:N11)/H12^2</f>
        <v>0.48746705905068816</v>
      </c>
      <c r="O12" s="31">
        <f>SUM(O9:O11)</f>
        <v>-0.14677520736263497</v>
      </c>
    </row>
    <row r="13" spans="2:15">
      <c r="C13" s="32" t="s">
        <v>27</v>
      </c>
      <c r="D13" s="24">
        <f>1654139.74+6270.86+445997.88</f>
        <v>2106408.48</v>
      </c>
      <c r="F13" s="25">
        <f>+D13+D12</f>
        <v>4152422.99</v>
      </c>
      <c r="G13" s="25"/>
      <c r="H13" s="33"/>
      <c r="I13" s="34"/>
      <c r="J13" s="35"/>
      <c r="K13" s="35"/>
      <c r="L13" s="35"/>
      <c r="M13" s="35"/>
      <c r="N13" s="36"/>
      <c r="O13" s="37"/>
    </row>
    <row r="14" spans="2:15">
      <c r="N14" s="24"/>
      <c r="O14" s="38"/>
    </row>
    <row r="15" spans="2:15" ht="13.5" customHeight="1">
      <c r="B15" s="6">
        <v>36</v>
      </c>
      <c r="C15" s="7" t="s">
        <v>28</v>
      </c>
      <c r="D15" s="39" t="s">
        <v>29</v>
      </c>
      <c r="E15" s="40"/>
      <c r="F15" s="40"/>
      <c r="G15" s="41"/>
    </row>
    <row r="17" spans="2:15" s="44" customFormat="1" ht="25.5">
      <c r="B17" s="9" t="s">
        <v>0</v>
      </c>
      <c r="C17" s="9" t="s">
        <v>1</v>
      </c>
      <c r="D17" s="9" t="s">
        <v>2</v>
      </c>
      <c r="E17" s="9" t="s">
        <v>3</v>
      </c>
      <c r="F17" s="10" t="s">
        <v>4</v>
      </c>
      <c r="G17" s="42"/>
      <c r="H17" s="9" t="s">
        <v>5</v>
      </c>
      <c r="I17" s="12" t="s">
        <v>30</v>
      </c>
      <c r="J17" s="43" t="s">
        <v>7</v>
      </c>
      <c r="K17" s="43"/>
      <c r="L17" s="43"/>
      <c r="M17" s="43"/>
      <c r="N17" s="9" t="s">
        <v>20</v>
      </c>
      <c r="O17" s="13" t="s">
        <v>9</v>
      </c>
    </row>
    <row r="18" spans="2:15" ht="45">
      <c r="B18" s="45" t="s">
        <v>28</v>
      </c>
      <c r="C18" s="15" t="s">
        <v>31</v>
      </c>
      <c r="D18" s="46" t="s">
        <v>32</v>
      </c>
      <c r="E18" s="46" t="s">
        <v>33</v>
      </c>
      <c r="F18" s="17">
        <v>3414722.11</v>
      </c>
      <c r="G18" s="18"/>
      <c r="H18" s="47">
        <f>+((F18/$F$55))^2</f>
        <v>1.8083579196950697E-3</v>
      </c>
      <c r="I18" s="20">
        <f>+F18/$F$55</f>
        <v>4.2524791824241417E-2</v>
      </c>
      <c r="J18" s="21">
        <f>+I18</f>
        <v>4.2524791824241417E-2</v>
      </c>
      <c r="K18" s="21"/>
      <c r="L18" s="21"/>
      <c r="M18" s="21"/>
      <c r="N18" s="19">
        <f>+I18^4</f>
        <v>3.27015836572388E-6</v>
      </c>
      <c r="O18" s="48">
        <f>I18*LOG(I18)</f>
        <v>-5.8316705121200532E-2</v>
      </c>
    </row>
    <row r="19" spans="2:15" ht="22.5">
      <c r="B19" s="45" t="s">
        <v>28</v>
      </c>
      <c r="C19" s="15" t="s">
        <v>34</v>
      </c>
      <c r="D19" s="16" t="s">
        <v>10</v>
      </c>
      <c r="E19" s="16" t="s">
        <v>11</v>
      </c>
      <c r="F19" s="17">
        <v>2263217.31</v>
      </c>
      <c r="G19" s="18"/>
      <c r="H19" s="47">
        <f>+((F19/$F$55))^2</f>
        <v>7.9437610418835658E-4</v>
      </c>
      <c r="I19" s="20">
        <f>+F19/$F$55</f>
        <v>2.8184678536189774E-2</v>
      </c>
      <c r="J19" s="21"/>
      <c r="K19" s="21"/>
      <c r="L19" s="21"/>
      <c r="M19" s="21"/>
      <c r="N19" s="19">
        <f t="shared" ref="N19:N52" si="0">+I19^4</f>
        <v>6.3103339490547079E-7</v>
      </c>
      <c r="O19" s="48">
        <f>I19*LOG(I19)</f>
        <v>-4.3685882912438148E-2</v>
      </c>
    </row>
    <row r="20" spans="2:15" ht="56.25">
      <c r="B20" s="45" t="s">
        <v>28</v>
      </c>
      <c r="C20" s="15" t="s">
        <v>35</v>
      </c>
      <c r="D20" s="16" t="s">
        <v>10</v>
      </c>
      <c r="E20" s="16" t="s">
        <v>11</v>
      </c>
      <c r="F20" s="17">
        <v>1304144.29</v>
      </c>
      <c r="G20" s="18"/>
      <c r="H20" s="47">
        <f>+((F20/$F$55))^2</f>
        <v>2.6376972573810141E-4</v>
      </c>
      <c r="I20" s="20">
        <f>+F20/$F$55</f>
        <v>1.6240989062803454E-2</v>
      </c>
      <c r="J20" s="21"/>
      <c r="K20" s="21"/>
      <c r="L20" s="21"/>
      <c r="M20" s="21"/>
      <c r="N20" s="19">
        <f t="shared" si="0"/>
        <v>6.9574468215953235E-8</v>
      </c>
      <c r="O20" s="48">
        <f>I20*LOG(I20)</f>
        <v>-2.9061423240745225E-2</v>
      </c>
    </row>
    <row r="21" spans="2:15" ht="14.25">
      <c r="B21" s="45" t="s">
        <v>28</v>
      </c>
      <c r="C21" s="15" t="s">
        <v>36</v>
      </c>
      <c r="D21" s="16" t="s">
        <v>10</v>
      </c>
      <c r="E21" s="16" t="s">
        <v>11</v>
      </c>
      <c r="F21" s="17">
        <v>656287.65</v>
      </c>
      <c r="G21" s="18"/>
      <c r="H21" s="47">
        <f>+((F21/$F$55))^2</f>
        <v>6.6797794430380032E-5</v>
      </c>
      <c r="I21" s="20">
        <f>+F21/$F$55</f>
        <v>8.1729917674239726E-3</v>
      </c>
      <c r="J21" s="21"/>
      <c r="K21" s="21"/>
      <c r="L21" s="21"/>
      <c r="M21" s="21"/>
      <c r="N21" s="19">
        <f t="shared" si="0"/>
        <v>4.4619453407633097E-9</v>
      </c>
      <c r="O21" s="48">
        <f>I21*LOG(I21)</f>
        <v>-1.706209239821916E-2</v>
      </c>
    </row>
    <row r="22" spans="2:15" ht="22.5">
      <c r="B22" s="45" t="s">
        <v>28</v>
      </c>
      <c r="C22" s="15" t="s">
        <v>37</v>
      </c>
      <c r="D22" s="16" t="s">
        <v>10</v>
      </c>
      <c r="E22" s="16" t="s">
        <v>11</v>
      </c>
      <c r="F22" s="17">
        <v>361549.95</v>
      </c>
      <c r="G22" s="18"/>
      <c r="H22" s="47">
        <f>+((F22/$F$55))^2</f>
        <v>2.0272638257485836E-5</v>
      </c>
      <c r="I22" s="20">
        <f>+F22/$F$55</f>
        <v>4.5025146593304765E-3</v>
      </c>
      <c r="J22" s="21"/>
      <c r="K22" s="21"/>
      <c r="L22" s="21"/>
      <c r="M22" s="21"/>
      <c r="N22" s="19">
        <f t="shared" si="0"/>
        <v>4.1097986191887834E-10</v>
      </c>
      <c r="O22" s="48">
        <f>I22*LOG(I22)</f>
        <v>-1.056535265130488E-2</v>
      </c>
    </row>
    <row r="23" spans="2:15" ht="14.25">
      <c r="B23" s="45" t="s">
        <v>28</v>
      </c>
      <c r="C23" s="15" t="s">
        <v>38</v>
      </c>
      <c r="D23" s="16" t="s">
        <v>10</v>
      </c>
      <c r="E23" s="16" t="s">
        <v>11</v>
      </c>
      <c r="F23" s="17">
        <v>551592.85</v>
      </c>
      <c r="G23" s="18"/>
      <c r="H23" s="47">
        <f>+((F23/$F$55))^2</f>
        <v>4.7185755755208133E-5</v>
      </c>
      <c r="I23" s="20">
        <f>+F23/$F$55</f>
        <v>6.8691888717088085E-3</v>
      </c>
      <c r="J23" s="21"/>
      <c r="K23" s="21"/>
      <c r="L23" s="21"/>
      <c r="M23" s="21"/>
      <c r="N23" s="19">
        <f t="shared" si="0"/>
        <v>2.2264955461901574E-9</v>
      </c>
      <c r="O23" s="48">
        <f>I23*LOG(I23)</f>
        <v>-1.4858704958559558E-2</v>
      </c>
    </row>
    <row r="24" spans="2:15" ht="22.5">
      <c r="B24" s="45" t="s">
        <v>28</v>
      </c>
      <c r="C24" s="15" t="s">
        <v>39</v>
      </c>
      <c r="D24" s="16" t="s">
        <v>10</v>
      </c>
      <c r="E24" s="16" t="s">
        <v>11</v>
      </c>
      <c r="F24" s="17">
        <v>271998.90000000002</v>
      </c>
      <c r="G24" s="18"/>
      <c r="H24" s="47">
        <f>+((F24/$F$55))^2</f>
        <v>1.1473817946600808E-5</v>
      </c>
      <c r="I24" s="20">
        <f>+F24/$F$55</f>
        <v>3.3873024586831345E-3</v>
      </c>
      <c r="J24" s="21"/>
      <c r="K24" s="21"/>
      <c r="L24" s="21"/>
      <c r="M24" s="21"/>
      <c r="N24" s="19">
        <f t="shared" si="0"/>
        <v>1.3164849827173879E-10</v>
      </c>
      <c r="O24" s="48">
        <f>I24*LOG(I24)</f>
        <v>-8.367131695805401E-3</v>
      </c>
    </row>
    <row r="25" spans="2:15" ht="45">
      <c r="B25" s="45" t="s">
        <v>28</v>
      </c>
      <c r="C25" s="15" t="s">
        <v>40</v>
      </c>
      <c r="D25" s="16" t="s">
        <v>10</v>
      </c>
      <c r="E25" s="16" t="s">
        <v>11</v>
      </c>
      <c r="F25" s="17">
        <v>46771</v>
      </c>
      <c r="G25" s="18"/>
      <c r="H25" s="47">
        <f>+((F25/$F$55))^2</f>
        <v>3.3925555724919642E-7</v>
      </c>
      <c r="I25" s="20">
        <f>+F25/$F$55</f>
        <v>5.8245648528383338E-4</v>
      </c>
      <c r="J25" s="21"/>
      <c r="K25" s="21"/>
      <c r="L25" s="21"/>
      <c r="M25" s="21"/>
      <c r="N25" s="19">
        <f t="shared" si="0"/>
        <v>1.1509433312446278E-13</v>
      </c>
      <c r="O25" s="48">
        <f>I25*LOG(I25)</f>
        <v>-1.8840932612165951E-3</v>
      </c>
    </row>
    <row r="26" spans="2:15" ht="33.75">
      <c r="B26" s="45" t="s">
        <v>28</v>
      </c>
      <c r="C26" s="15" t="s">
        <v>41</v>
      </c>
      <c r="D26" s="16" t="s">
        <v>10</v>
      </c>
      <c r="E26" s="16" t="s">
        <v>42</v>
      </c>
      <c r="F26" s="17">
        <v>165253.94</v>
      </c>
      <c r="G26" s="18"/>
      <c r="H26" s="47">
        <f>+((F26/$F$55))^2</f>
        <v>4.2352329704846795E-6</v>
      </c>
      <c r="I26" s="20">
        <f>+F26/$F$55</f>
        <v>2.0579681655663869E-3</v>
      </c>
      <c r="J26" s="21"/>
      <c r="K26" s="21"/>
      <c r="L26" s="21"/>
      <c r="M26" s="21"/>
      <c r="N26" s="19">
        <f t="shared" si="0"/>
        <v>1.7937198314280481E-11</v>
      </c>
      <c r="O26" s="48">
        <f>I26*LOG(I26)</f>
        <v>-5.5288577281293579E-3</v>
      </c>
    </row>
    <row r="27" spans="2:15" ht="45">
      <c r="B27" s="14" t="s">
        <v>28</v>
      </c>
      <c r="C27" s="15" t="s">
        <v>43</v>
      </c>
      <c r="D27" s="15" t="s">
        <v>23</v>
      </c>
      <c r="E27" s="16" t="s">
        <v>24</v>
      </c>
      <c r="F27" s="17">
        <v>9128171.6699999999</v>
      </c>
      <c r="G27" s="18"/>
      <c r="H27" s="47">
        <f>+((F27/$F$55))^2</f>
        <v>1.2922342794942568E-2</v>
      </c>
      <c r="I27" s="20">
        <f>+F27/$F$55</f>
        <v>0.11367648303383848</v>
      </c>
      <c r="J27" s="21">
        <f>+I27</f>
        <v>0.11367648303383848</v>
      </c>
      <c r="K27" s="21"/>
      <c r="L27" s="21"/>
      <c r="M27" s="21"/>
      <c r="N27" s="19">
        <f t="shared" si="0"/>
        <v>1.669869433100041E-4</v>
      </c>
      <c r="O27" s="48">
        <f>I27*LOG(I27)</f>
        <v>-0.10734804174814147</v>
      </c>
    </row>
    <row r="28" spans="2:15" ht="14.25">
      <c r="B28" s="14" t="s">
        <v>28</v>
      </c>
      <c r="C28" s="15" t="s">
        <v>44</v>
      </c>
      <c r="D28" s="15" t="s">
        <v>23</v>
      </c>
      <c r="E28" s="16" t="s">
        <v>45</v>
      </c>
      <c r="F28" s="17">
        <v>9008505.7699999996</v>
      </c>
      <c r="G28" s="18"/>
      <c r="H28" s="47">
        <f>+((F28/$F$55))^2</f>
        <v>1.2585752336983566E-2</v>
      </c>
      <c r="I28" s="20">
        <f>+F28/$F$55</f>
        <v>0.11218623951707966</v>
      </c>
      <c r="J28" s="21">
        <f>+I28</f>
        <v>0.11218623951707966</v>
      </c>
      <c r="K28" s="21"/>
      <c r="L28" s="21"/>
      <c r="M28" s="21"/>
      <c r="N28" s="19">
        <f t="shared" si="0"/>
        <v>1.5840116188788731E-4</v>
      </c>
      <c r="O28" s="48">
        <f>I28*LOG(I28)</f>
        <v>-0.10658370463181721</v>
      </c>
    </row>
    <row r="29" spans="2:15" ht="14.25">
      <c r="B29" s="14" t="s">
        <v>28</v>
      </c>
      <c r="C29" s="15" t="s">
        <v>46</v>
      </c>
      <c r="D29" s="15" t="s">
        <v>23</v>
      </c>
      <c r="E29" s="16" t="s">
        <v>24</v>
      </c>
      <c r="F29" s="17">
        <v>6165455.0999999996</v>
      </c>
      <c r="G29" s="18"/>
      <c r="H29" s="47">
        <f>+((F29/$F$55))^2</f>
        <v>5.8952732265522591E-3</v>
      </c>
      <c r="I29" s="20">
        <f>+F29/$F$55</f>
        <v>7.6780682639269751E-2</v>
      </c>
      <c r="J29" s="21">
        <f>+I29</f>
        <v>7.6780682639269751E-2</v>
      </c>
      <c r="K29" s="21"/>
      <c r="L29" s="21"/>
      <c r="M29" s="21"/>
      <c r="N29" s="19">
        <f t="shared" si="0"/>
        <v>3.4754246415703881E-5</v>
      </c>
      <c r="O29" s="48">
        <f>I29*LOG(I29)</f>
        <v>-8.5591114790176934E-2</v>
      </c>
    </row>
    <row r="30" spans="2:15" ht="14.25">
      <c r="B30" s="14" t="s">
        <v>28</v>
      </c>
      <c r="C30" s="15" t="s">
        <v>47</v>
      </c>
      <c r="D30" s="15" t="s">
        <v>23</v>
      </c>
      <c r="E30" s="16" t="s">
        <v>24</v>
      </c>
      <c r="F30" s="17">
        <v>2477790.2000000002</v>
      </c>
      <c r="G30" s="18"/>
      <c r="H30" s="47">
        <f>+((F30/$F$55))^2</f>
        <v>9.5214418886596978E-4</v>
      </c>
      <c r="I30" s="20">
        <f>+F30/$F$55</f>
        <v>3.0856833746610648E-2</v>
      </c>
      <c r="J30" s="21"/>
      <c r="K30" s="21"/>
      <c r="L30" s="21"/>
      <c r="M30" s="21"/>
      <c r="N30" s="19">
        <f t="shared" si="0"/>
        <v>9.0657855639123548E-7</v>
      </c>
      <c r="O30" s="48">
        <f>I30*LOG(I30)</f>
        <v>-4.6613833916048557E-2</v>
      </c>
    </row>
    <row r="31" spans="2:15" ht="22.5">
      <c r="B31" s="14" t="s">
        <v>28</v>
      </c>
      <c r="C31" s="15" t="s">
        <v>48</v>
      </c>
      <c r="D31" s="15" t="s">
        <v>23</v>
      </c>
      <c r="E31" s="16" t="s">
        <v>24</v>
      </c>
      <c r="F31" s="17">
        <v>1271725.56</v>
      </c>
      <c r="G31" s="18"/>
      <c r="H31" s="47">
        <f>+((F31/$F$55))^2</f>
        <v>2.5081901591574257E-4</v>
      </c>
      <c r="I31" s="20">
        <f>+F31/$F$55</f>
        <v>1.5837266680704173E-2</v>
      </c>
      <c r="J31" s="21"/>
      <c r="K31" s="21"/>
      <c r="L31" s="21"/>
      <c r="M31" s="21"/>
      <c r="N31" s="19">
        <f t="shared" si="0"/>
        <v>6.2910178744941531E-8</v>
      </c>
      <c r="O31" s="48">
        <f>I31*LOG(I31)</f>
        <v>-2.8512144311456454E-2</v>
      </c>
    </row>
    <row r="32" spans="2:15" ht="14.25">
      <c r="B32" s="14" t="s">
        <v>28</v>
      </c>
      <c r="C32" s="15" t="s">
        <v>49</v>
      </c>
      <c r="D32" s="15" t="s">
        <v>23</v>
      </c>
      <c r="E32" s="16" t="s">
        <v>24</v>
      </c>
      <c r="F32" s="17">
        <v>1337393.6000000001</v>
      </c>
      <c r="G32" s="18"/>
      <c r="H32" s="47">
        <f>+((F32/$F$55))^2</f>
        <v>2.7739085583666079E-4</v>
      </c>
      <c r="I32" s="20">
        <f>+F32/$F$55</f>
        <v>1.6655054963483632E-2</v>
      </c>
      <c r="J32" s="21"/>
      <c r="K32" s="21"/>
      <c r="L32" s="21"/>
      <c r="M32" s="21"/>
      <c r="N32" s="19">
        <f t="shared" si="0"/>
        <v>7.6945686901795128E-8</v>
      </c>
      <c r="O32" s="48">
        <f>I32*LOG(I32)</f>
        <v>-2.9620247950037256E-2</v>
      </c>
    </row>
    <row r="33" spans="2:15" ht="14.25">
      <c r="B33" s="14" t="s">
        <v>28</v>
      </c>
      <c r="C33" s="15" t="s">
        <v>50</v>
      </c>
      <c r="D33" s="15" t="s">
        <v>23</v>
      </c>
      <c r="E33" s="16" t="s">
        <v>24</v>
      </c>
      <c r="F33" s="17">
        <v>1485086.57</v>
      </c>
      <c r="G33" s="18"/>
      <c r="H33" s="47">
        <f>+((F33/$F$55))^2</f>
        <v>3.4204023856986585E-4</v>
      </c>
      <c r="I33" s="20">
        <f>+F33/$F$55</f>
        <v>1.8494329903239692E-2</v>
      </c>
      <c r="J33" s="21"/>
      <c r="K33" s="21"/>
      <c r="L33" s="21"/>
      <c r="M33" s="21"/>
      <c r="N33" s="19">
        <f t="shared" si="0"/>
        <v>1.1699152480093074E-7</v>
      </c>
      <c r="O33" s="48">
        <f>I33*LOG(I33)</f>
        <v>-3.2049959834904933E-2</v>
      </c>
    </row>
    <row r="34" spans="2:15" ht="14.25">
      <c r="B34" s="14" t="s">
        <v>28</v>
      </c>
      <c r="C34" s="15" t="s">
        <v>51</v>
      </c>
      <c r="D34" s="15" t="s">
        <v>23</v>
      </c>
      <c r="E34" s="16" t="s">
        <v>24</v>
      </c>
      <c r="F34" s="17">
        <v>1026721.96</v>
      </c>
      <c r="G34" s="18"/>
      <c r="H34" s="47">
        <f>+((F34/$F$55))^2</f>
        <v>1.634855457278412E-4</v>
      </c>
      <c r="I34" s="20">
        <f>+F34/$F$55</f>
        <v>1.2786146633284055E-2</v>
      </c>
      <c r="J34" s="21"/>
      <c r="K34" s="21"/>
      <c r="L34" s="21"/>
      <c r="M34" s="21"/>
      <c r="N34" s="19">
        <f t="shared" si="0"/>
        <v>2.6727523661930056E-8</v>
      </c>
      <c r="O34" s="48">
        <f>I34*LOG(I34)</f>
        <v>-2.4207504057866171E-2</v>
      </c>
    </row>
    <row r="35" spans="2:15" ht="33.75">
      <c r="B35" s="14" t="s">
        <v>28</v>
      </c>
      <c r="C35" s="15" t="s">
        <v>52</v>
      </c>
      <c r="D35" s="15" t="s">
        <v>23</v>
      </c>
      <c r="E35" s="16" t="s">
        <v>24</v>
      </c>
      <c r="F35" s="17">
        <v>342159.4</v>
      </c>
      <c r="G35" s="18"/>
      <c r="H35" s="47">
        <f>+((F35/$F$55))^2</f>
        <v>1.8156436316066E-5</v>
      </c>
      <c r="I35" s="20">
        <f>+F35/$F$55</f>
        <v>4.2610370000817875E-3</v>
      </c>
      <c r="J35" s="21"/>
      <c r="K35" s="21"/>
      <c r="L35" s="21"/>
      <c r="M35" s="21"/>
      <c r="N35" s="19">
        <f t="shared" si="0"/>
        <v>3.296561796993603E-10</v>
      </c>
      <c r="O35" s="48">
        <f>I35*LOG(I35)</f>
        <v>-1.0100722992037863E-2</v>
      </c>
    </row>
    <row r="36" spans="2:15" ht="45">
      <c r="B36" s="14" t="s">
        <v>28</v>
      </c>
      <c r="C36" s="15" t="s">
        <v>53</v>
      </c>
      <c r="D36" s="15" t="s">
        <v>23</v>
      </c>
      <c r="E36" s="16" t="s">
        <v>24</v>
      </c>
      <c r="F36" s="17">
        <v>125566.19</v>
      </c>
      <c r="G36" s="18"/>
      <c r="H36" s="47">
        <f>+((F36/$F$55))^2</f>
        <v>2.4452264956833294E-6</v>
      </c>
      <c r="I36" s="20">
        <f>+F36/$F$55</f>
        <v>1.5637220007671854E-3</v>
      </c>
      <c r="J36" s="21"/>
      <c r="K36" s="21"/>
      <c r="L36" s="21"/>
      <c r="M36" s="21"/>
      <c r="N36" s="19">
        <f t="shared" si="0"/>
        <v>5.9791326151917754E-12</v>
      </c>
      <c r="O36" s="48">
        <f>I36*LOG(I36)</f>
        <v>-4.3875544477666407E-3</v>
      </c>
    </row>
    <row r="37" spans="2:15" ht="22.5">
      <c r="B37" s="14" t="s">
        <v>28</v>
      </c>
      <c r="C37" s="15" t="s">
        <v>54</v>
      </c>
      <c r="D37" s="15" t="s">
        <v>23</v>
      </c>
      <c r="E37" s="16" t="s">
        <v>24</v>
      </c>
      <c r="F37" s="17">
        <v>330153.15999999997</v>
      </c>
      <c r="G37" s="18"/>
      <c r="H37" s="47">
        <f>+((F37/$F$55))^2</f>
        <v>1.6904587437737549E-5</v>
      </c>
      <c r="I37" s="20">
        <f>+F37/$F$55</f>
        <v>4.111518872355756E-3</v>
      </c>
      <c r="J37" s="21"/>
      <c r="K37" s="21"/>
      <c r="L37" s="21"/>
      <c r="M37" s="21"/>
      <c r="N37" s="19">
        <f t="shared" si="0"/>
        <v>2.8576507644011412E-10</v>
      </c>
      <c r="O37" s="48">
        <f>I37*LOG(I37)</f>
        <v>-9.8100746220284168E-3</v>
      </c>
    </row>
    <row r="38" spans="2:15" ht="22.5">
      <c r="B38" s="14" t="s">
        <v>28</v>
      </c>
      <c r="C38" s="15" t="s">
        <v>55</v>
      </c>
      <c r="D38" s="15" t="s">
        <v>23</v>
      </c>
      <c r="E38" s="16" t="s">
        <v>24</v>
      </c>
      <c r="F38" s="17">
        <v>148238.44</v>
      </c>
      <c r="G38" s="18"/>
      <c r="H38" s="47">
        <f>+((F38/$F$55))^2</f>
        <v>3.4079666121111877E-6</v>
      </c>
      <c r="I38" s="20">
        <f>+F38/$F$55</f>
        <v>1.8460678785221273E-3</v>
      </c>
      <c r="J38" s="21"/>
      <c r="K38" s="21"/>
      <c r="L38" s="21"/>
      <c r="M38" s="21"/>
      <c r="N38" s="19">
        <f t="shared" si="0"/>
        <v>1.1614236429264607E-11</v>
      </c>
      <c r="O38" s="48">
        <f>I38*LOG(I38)</f>
        <v>-5.046692372253146E-3</v>
      </c>
    </row>
    <row r="39" spans="2:15" ht="14.25">
      <c r="B39" s="14" t="s">
        <v>28</v>
      </c>
      <c r="C39" s="15" t="s">
        <v>56</v>
      </c>
      <c r="D39" s="15" t="s">
        <v>23</v>
      </c>
      <c r="E39" s="16" t="s">
        <v>24</v>
      </c>
      <c r="F39" s="17">
        <v>21094.5</v>
      </c>
      <c r="G39" s="18"/>
      <c r="H39" s="47">
        <f>+((F39/$F$55))^2</f>
        <v>6.9010016455640091E-8</v>
      </c>
      <c r="I39" s="20">
        <f>+F39/$F$55</f>
        <v>2.6269757603685666E-4</v>
      </c>
      <c r="J39" s="21"/>
      <c r="K39" s="21"/>
      <c r="L39" s="21"/>
      <c r="M39" s="21"/>
      <c r="N39" s="19">
        <f t="shared" si="0"/>
        <v>4.7623823712077163E-15</v>
      </c>
      <c r="O39" s="48">
        <f>I39*LOG(I39)</f>
        <v>-9.4060021249124323E-4</v>
      </c>
    </row>
    <row r="40" spans="2:15" ht="22.5">
      <c r="B40" s="45" t="s">
        <v>28</v>
      </c>
      <c r="C40" s="15" t="s">
        <v>57</v>
      </c>
      <c r="D40" s="15" t="s">
        <v>12</v>
      </c>
      <c r="E40" s="16" t="s">
        <v>13</v>
      </c>
      <c r="F40" s="17">
        <v>366741.26</v>
      </c>
      <c r="G40" s="18"/>
      <c r="H40" s="47">
        <f>+((F40/$F$55))^2</f>
        <v>2.0858986585769538E-5</v>
      </c>
      <c r="I40" s="20">
        <f>+F40/$F$55</f>
        <v>4.5671639543341924E-3</v>
      </c>
      <c r="J40" s="21"/>
      <c r="K40" s="21"/>
      <c r="L40" s="21"/>
      <c r="M40" s="21"/>
      <c r="N40" s="19">
        <f t="shared" si="0"/>
        <v>4.3509732138531352E-10</v>
      </c>
      <c r="O40" s="48">
        <f>I40*LOG(I40)</f>
        <v>-1.0688777677889364E-2</v>
      </c>
    </row>
    <row r="41" spans="2:15" ht="45">
      <c r="B41" s="45" t="s">
        <v>28</v>
      </c>
      <c r="C41" s="15" t="s">
        <v>58</v>
      </c>
      <c r="D41" s="15" t="s">
        <v>59</v>
      </c>
      <c r="E41" s="16" t="s">
        <v>60</v>
      </c>
      <c r="F41" s="17">
        <v>19248.2</v>
      </c>
      <c r="G41" s="18"/>
      <c r="H41" s="47">
        <f>+((F41/$F$55))^2</f>
        <v>5.7458449766105472E-8</v>
      </c>
      <c r="I41" s="20">
        <f>+F41/$F$55</f>
        <v>2.3970492228176182E-4</v>
      </c>
      <c r="J41" s="21"/>
      <c r="K41" s="21"/>
      <c r="L41" s="21"/>
      <c r="M41" s="21"/>
      <c r="N41" s="19">
        <f t="shared" si="0"/>
        <v>3.3014734495240662E-15</v>
      </c>
      <c r="O41" s="48">
        <f>I41*LOG(I41)</f>
        <v>-8.6780925479438436E-4</v>
      </c>
    </row>
    <row r="42" spans="2:15" ht="22.5">
      <c r="B42" s="45" t="s">
        <v>28</v>
      </c>
      <c r="C42" s="15" t="s">
        <v>61</v>
      </c>
      <c r="D42" s="46" t="s">
        <v>14</v>
      </c>
      <c r="E42" s="46" t="s">
        <v>62</v>
      </c>
      <c r="F42" s="17">
        <v>2853176.46</v>
      </c>
      <c r="G42" s="18"/>
      <c r="H42" s="47">
        <f>+((F42/$F$55))^2</f>
        <v>1.2624986540872058E-3</v>
      </c>
      <c r="I42" s="20">
        <f>+F42/$F$55</f>
        <v>3.5531657069255942E-2</v>
      </c>
      <c r="J42" s="21"/>
      <c r="K42" s="21"/>
      <c r="L42" s="21"/>
      <c r="M42" s="21"/>
      <c r="N42" s="19">
        <f t="shared" si="0"/>
        <v>1.593902851572006E-6</v>
      </c>
      <c r="O42" s="48">
        <f>I42*LOG(I42)</f>
        <v>-5.1499034369209669E-2</v>
      </c>
    </row>
    <row r="43" spans="2:15" ht="14.25">
      <c r="B43" s="45" t="s">
        <v>28</v>
      </c>
      <c r="C43" s="15" t="s">
        <v>63</v>
      </c>
      <c r="D43" s="46" t="s">
        <v>14</v>
      </c>
      <c r="E43" s="46" t="s">
        <v>15</v>
      </c>
      <c r="F43" s="17">
        <v>40050.1</v>
      </c>
      <c r="G43" s="18"/>
      <c r="H43" s="47">
        <f>+((F43/$F$55))^2</f>
        <v>2.4876018374353917E-7</v>
      </c>
      <c r="I43" s="20">
        <f>+F43/$F$55</f>
        <v>4.9875864277578103E-4</v>
      </c>
      <c r="J43" s="21"/>
      <c r="K43" s="21"/>
      <c r="L43" s="21"/>
      <c r="M43" s="21"/>
      <c r="N43" s="19">
        <f t="shared" si="0"/>
        <v>6.188162901611937E-14</v>
      </c>
      <c r="O43" s="48">
        <f>I43*LOG(I43)</f>
        <v>-1.6469556852037371E-3</v>
      </c>
    </row>
    <row r="44" spans="2:15" ht="14.25">
      <c r="B44" s="45" t="s">
        <v>28</v>
      </c>
      <c r="C44" s="15" t="s">
        <v>64</v>
      </c>
      <c r="D44" s="46" t="s">
        <v>14</v>
      </c>
      <c r="E44" s="46" t="s">
        <v>15</v>
      </c>
      <c r="F44" s="17">
        <v>176253.68</v>
      </c>
      <c r="G44" s="18"/>
      <c r="H44" s="47">
        <f>+((F44/$F$55))^2</f>
        <v>4.8178141864867012E-6</v>
      </c>
      <c r="I44" s="20">
        <f>+F44/$F$55</f>
        <v>2.1949519781732586E-3</v>
      </c>
      <c r="J44" s="21"/>
      <c r="K44" s="21"/>
      <c r="L44" s="21"/>
      <c r="M44" s="21"/>
      <c r="N44" s="19">
        <f t="shared" si="0"/>
        <v>2.3211333535512515E-11</v>
      </c>
      <c r="O44" s="48">
        <f>I44*LOG(I44)</f>
        <v>-5.8354444047665661E-3</v>
      </c>
    </row>
    <row r="45" spans="2:15" ht="22.5">
      <c r="B45" s="45" t="s">
        <v>28</v>
      </c>
      <c r="C45" s="15" t="s">
        <v>65</v>
      </c>
      <c r="D45" s="46" t="s">
        <v>14</v>
      </c>
      <c r="E45" s="46" t="s">
        <v>15</v>
      </c>
      <c r="F45" s="17">
        <v>107060.56</v>
      </c>
      <c r="G45" s="18"/>
      <c r="H45" s="47">
        <f>+((F45/$F$55))^2</f>
        <v>1.7775944299598435E-6</v>
      </c>
      <c r="I45" s="20">
        <f>+F45/$F$55</f>
        <v>1.3332645761287756E-3</v>
      </c>
      <c r="J45" s="21"/>
      <c r="K45" s="21"/>
      <c r="L45" s="21"/>
      <c r="M45" s="21"/>
      <c r="N45" s="19">
        <f>+I45^4</f>
        <v>3.1598419574242609E-12</v>
      </c>
      <c r="O45" s="48">
        <f>I45*LOG(I45)</f>
        <v>-3.8332471967847826E-3</v>
      </c>
    </row>
    <row r="46" spans="2:15" ht="45">
      <c r="B46" s="45" t="s">
        <v>28</v>
      </c>
      <c r="C46" s="15" t="s">
        <v>66</v>
      </c>
      <c r="D46" s="15" t="s">
        <v>16</v>
      </c>
      <c r="E46" s="46" t="s">
        <v>17</v>
      </c>
      <c r="F46" s="17">
        <v>1896630.23</v>
      </c>
      <c r="G46" s="18"/>
      <c r="H46" s="47">
        <f>+((F46/$F$55))^2</f>
        <v>5.5787769281567497E-4</v>
      </c>
      <c r="I46" s="20">
        <f>+F46/$F$55</f>
        <v>2.3619434642168619E-2</v>
      </c>
      <c r="J46" s="21"/>
      <c r="K46" s="21"/>
      <c r="L46" s="21"/>
      <c r="M46" s="21"/>
      <c r="N46" s="19">
        <f t="shared" si="0"/>
        <v>3.1122752014134059E-7</v>
      </c>
      <c r="O46" s="48">
        <f>I46*LOG(I46)</f>
        <v>-3.8422454770681722E-2</v>
      </c>
    </row>
    <row r="47" spans="2:15" ht="14.25">
      <c r="B47" s="45" t="s">
        <v>28</v>
      </c>
      <c r="C47" s="15" t="s">
        <v>67</v>
      </c>
      <c r="D47" s="15" t="s">
        <v>16</v>
      </c>
      <c r="E47" s="46" t="s">
        <v>17</v>
      </c>
      <c r="F47" s="17">
        <v>540963.39</v>
      </c>
      <c r="G47" s="18"/>
      <c r="H47" s="47">
        <f>+((F47/$F$55))^2</f>
        <v>4.5384693756044411E-5</v>
      </c>
      <c r="I47" s="20">
        <f>+F47/$F$55</f>
        <v>6.7368162922885472E-3</v>
      </c>
      <c r="J47" s="21"/>
      <c r="K47" s="21"/>
      <c r="L47" s="21"/>
      <c r="M47" s="21"/>
      <c r="N47" s="19">
        <f t="shared" si="0"/>
        <v>2.0597704273299365E-9</v>
      </c>
      <c r="O47" s="48">
        <f>I47*LOG(I47)</f>
        <v>-1.4629301725201651E-2</v>
      </c>
    </row>
    <row r="48" spans="2:15" ht="22.5">
      <c r="B48" s="45" t="s">
        <v>28</v>
      </c>
      <c r="C48" s="15" t="s">
        <v>68</v>
      </c>
      <c r="D48" s="15" t="s">
        <v>16</v>
      </c>
      <c r="E48" s="46" t="s">
        <v>17</v>
      </c>
      <c r="F48" s="17">
        <v>522405.42</v>
      </c>
      <c r="G48" s="18"/>
      <c r="H48" s="47">
        <f>+((F48/$F$55))^2</f>
        <v>4.2324224329158741E-5</v>
      </c>
      <c r="I48" s="20">
        <f>+F48/$F$55</f>
        <v>6.5057070583572039E-3</v>
      </c>
      <c r="J48" s="21"/>
      <c r="K48" s="21"/>
      <c r="L48" s="21"/>
      <c r="M48" s="21"/>
      <c r="N48" s="19">
        <f t="shared" si="0"/>
        <v>1.7913399650649526E-9</v>
      </c>
      <c r="O48" s="48">
        <f>I48*LOG(I48)</f>
        <v>-1.4226065381201294E-2</v>
      </c>
    </row>
    <row r="49" spans="2:16" ht="22.5">
      <c r="B49" s="45" t="s">
        <v>28</v>
      </c>
      <c r="C49" s="15" t="s">
        <v>69</v>
      </c>
      <c r="D49" s="15" t="s">
        <v>16</v>
      </c>
      <c r="E49" s="46" t="s">
        <v>17</v>
      </c>
      <c r="F49" s="17">
        <v>728701.65</v>
      </c>
      <c r="G49" s="18"/>
      <c r="H49" s="47">
        <f>+((F49/$F$55))^2</f>
        <v>8.2351813074374753E-5</v>
      </c>
      <c r="I49" s="20">
        <f>+F49/$F$55</f>
        <v>9.0747899741192226E-3</v>
      </c>
      <c r="J49" s="21"/>
      <c r="K49" s="21"/>
      <c r="L49" s="21"/>
      <c r="M49" s="21"/>
      <c r="N49" s="19">
        <f t="shared" si="0"/>
        <v>6.7818211166367602E-9</v>
      </c>
      <c r="O49" s="48">
        <f>I49*LOG(I49)</f>
        <v>-1.8532204106064681E-2</v>
      </c>
    </row>
    <row r="50" spans="2:16" ht="14.25">
      <c r="B50" s="45" t="s">
        <v>28</v>
      </c>
      <c r="C50" s="15" t="s">
        <v>70</v>
      </c>
      <c r="D50" s="15" t="s">
        <v>16</v>
      </c>
      <c r="E50" s="46" t="s">
        <v>17</v>
      </c>
      <c r="F50" s="17">
        <v>430885.76</v>
      </c>
      <c r="G50" s="18"/>
      <c r="H50" s="47">
        <f>+((F50/$F$55))^2</f>
        <v>2.8793730977091015E-5</v>
      </c>
      <c r="I50" s="20">
        <f>+F50/$F$55</f>
        <v>5.3659790324870832E-3</v>
      </c>
      <c r="J50" s="21"/>
      <c r="K50" s="21"/>
      <c r="L50" s="21"/>
      <c r="M50" s="21"/>
      <c r="N50" s="19">
        <f t="shared" si="0"/>
        <v>8.2907894358109072E-10</v>
      </c>
      <c r="O50" s="48">
        <f>I50*LOG(I50)</f>
        <v>-1.2182656016187883E-2</v>
      </c>
    </row>
    <row r="51" spans="2:16" ht="14.25">
      <c r="B51" s="45" t="s">
        <v>28</v>
      </c>
      <c r="C51" s="15" t="s">
        <v>71</v>
      </c>
      <c r="D51" s="15" t="s">
        <v>16</v>
      </c>
      <c r="E51" s="46" t="s">
        <v>17</v>
      </c>
      <c r="F51" s="17">
        <v>147951.01</v>
      </c>
      <c r="G51" s="18"/>
      <c r="H51" s="47">
        <f>+((F51/$F$55))^2</f>
        <v>3.3947635295351675E-6</v>
      </c>
      <c r="I51" s="20">
        <f>+F51/$F$55</f>
        <v>1.8424884068930169E-3</v>
      </c>
      <c r="J51" s="21"/>
      <c r="K51" s="21"/>
      <c r="L51" s="21"/>
      <c r="M51" s="21"/>
      <c r="N51" s="19">
        <f>+I51^4</f>
        <v>1.1524419421462068E-11</v>
      </c>
      <c r="O51" s="48">
        <f>I51*LOG(I51)</f>
        <v>-5.0384600200245712E-3</v>
      </c>
    </row>
    <row r="52" spans="2:16" ht="14.25">
      <c r="B52" s="45" t="s">
        <v>28</v>
      </c>
      <c r="C52" s="15" t="s">
        <v>72</v>
      </c>
      <c r="D52" s="15" t="s">
        <v>16</v>
      </c>
      <c r="E52" s="46" t="s">
        <v>17</v>
      </c>
      <c r="F52" s="17">
        <v>524171.24</v>
      </c>
      <c r="G52" s="18"/>
      <c r="H52" s="47">
        <f>+((F52/$F$55))^2</f>
        <v>4.2610834195056944E-5</v>
      </c>
      <c r="I52" s="20">
        <f>+F52/$F$55</f>
        <v>6.5276974650374953E-3</v>
      </c>
      <c r="J52" s="21"/>
      <c r="K52" s="21"/>
      <c r="L52" s="21"/>
      <c r="M52" s="21"/>
      <c r="N52" s="19">
        <f t="shared" si="0"/>
        <v>1.8156831907986342E-9</v>
      </c>
      <c r="O52" s="48">
        <f>I52*LOG(I52)</f>
        <v>-1.42645854893849E-2</v>
      </c>
    </row>
    <row r="53" spans="2:16" ht="31.5" customHeight="1">
      <c r="B53" s="45" t="s">
        <v>28</v>
      </c>
      <c r="C53" s="15" t="s">
        <v>73</v>
      </c>
      <c r="D53" s="15" t="s">
        <v>16</v>
      </c>
      <c r="E53" s="46" t="s">
        <v>17</v>
      </c>
      <c r="F53" s="17">
        <v>5270.15</v>
      </c>
      <c r="G53" s="18"/>
      <c r="H53" s="47">
        <f>+((F53/$F$55))^2</f>
        <v>4.3074437227318829E-9</v>
      </c>
      <c r="I53" s="20">
        <f>+F53/$F$55</f>
        <v>6.5631118554629881E-5</v>
      </c>
      <c r="J53" s="21"/>
      <c r="K53" s="21"/>
      <c r="L53" s="21"/>
      <c r="M53" s="21"/>
      <c r="N53" s="19">
        <f>+I53^4</f>
        <v>1.8554071424502301E-17</v>
      </c>
      <c r="O53" s="48">
        <f>I53*LOG(I53)</f>
        <v>-2.7452776222184705E-4</v>
      </c>
    </row>
    <row r="54" spans="2:16" ht="14.25">
      <c r="B54" s="49"/>
      <c r="C54" s="32" t="s">
        <v>26</v>
      </c>
      <c r="D54" s="50">
        <f>13848689.39+2035091.66+19666872.65</f>
        <v>35550653.700000003</v>
      </c>
      <c r="E54" s="51"/>
      <c r="F54" s="18">
        <f>SUM(F18:F53)</f>
        <v>50263109.229999997</v>
      </c>
      <c r="G54" s="18"/>
      <c r="H54" s="52">
        <f>SUM(H18:H53)</f>
        <v>3.8540041002855047E-2</v>
      </c>
      <c r="I54" s="27">
        <f>SUM(I18:I53)</f>
        <v>0.62594500740936043</v>
      </c>
      <c r="J54" s="28">
        <f>SUM(J18:J53)</f>
        <v>0.3451681970144293</v>
      </c>
      <c r="K54" s="28"/>
      <c r="L54" s="28"/>
      <c r="M54" s="28"/>
      <c r="N54" s="53">
        <f>SUM(N18:N53)/H54^2</f>
        <v>0.24723721839869467</v>
      </c>
      <c r="O54" s="54">
        <f>SUM(O18:O53)</f>
        <v>-0.87208396371426222</v>
      </c>
      <c r="P54" s="24"/>
    </row>
    <row r="55" spans="2:16">
      <c r="C55" s="32" t="s">
        <v>27</v>
      </c>
      <c r="D55" s="24">
        <f>44571994.18+39867+137046</f>
        <v>44748907.18</v>
      </c>
      <c r="F55" s="25">
        <f>+D55+D54</f>
        <v>80299560.879999995</v>
      </c>
    </row>
    <row r="57" spans="2:16" ht="14.25" customHeight="1">
      <c r="B57" s="44">
        <v>7</v>
      </c>
      <c r="C57" s="9" t="s">
        <v>74</v>
      </c>
      <c r="D57" s="110" t="s">
        <v>75</v>
      </c>
      <c r="E57" s="110"/>
      <c r="F57" s="110"/>
      <c r="G57" s="55"/>
      <c r="H57" s="56"/>
    </row>
    <row r="59" spans="2:16" ht="25.5">
      <c r="B59" s="9" t="s">
        <v>0</v>
      </c>
      <c r="C59" s="9" t="s">
        <v>1</v>
      </c>
      <c r="D59" s="9" t="s">
        <v>2</v>
      </c>
      <c r="E59" s="9" t="s">
        <v>3</v>
      </c>
      <c r="F59" s="10" t="s">
        <v>4</v>
      </c>
      <c r="G59" s="11"/>
      <c r="H59" s="9" t="s">
        <v>5</v>
      </c>
      <c r="I59" s="57" t="s">
        <v>76</v>
      </c>
      <c r="J59" s="9" t="s">
        <v>7</v>
      </c>
      <c r="K59" s="9"/>
      <c r="L59" s="9"/>
      <c r="M59" s="9"/>
      <c r="N59" s="9" t="s">
        <v>20</v>
      </c>
      <c r="O59" s="13" t="s">
        <v>9</v>
      </c>
    </row>
    <row r="60" spans="2:16" ht="22.5">
      <c r="B60" s="14" t="s">
        <v>74</v>
      </c>
      <c r="C60" s="15" t="s">
        <v>77</v>
      </c>
      <c r="D60" s="16" t="s">
        <v>10</v>
      </c>
      <c r="E60" s="16" t="s">
        <v>11</v>
      </c>
      <c r="F60" s="17">
        <v>580920.89</v>
      </c>
      <c r="G60" s="18"/>
      <c r="H60" s="19">
        <f>+((F60/$F$68))^2</f>
        <v>1.4615509335683206E-3</v>
      </c>
      <c r="I60" s="20">
        <f>+F60/$F$68</f>
        <v>3.8230235855515209E-2</v>
      </c>
      <c r="J60" s="21"/>
      <c r="K60" s="21"/>
      <c r="L60" s="21"/>
      <c r="M60" s="21"/>
      <c r="N60" s="19">
        <f t="shared" ref="N60:N66" si="1">+I60^4</f>
        <v>2.1361311314144292E-6</v>
      </c>
      <c r="O60" s="58">
        <f>I60*LOG(I60)</f>
        <v>-5.4194915603432453E-2</v>
      </c>
    </row>
    <row r="61" spans="2:16" ht="22.5">
      <c r="B61" s="14" t="s">
        <v>74</v>
      </c>
      <c r="C61" s="15" t="s">
        <v>78</v>
      </c>
      <c r="D61" s="16" t="s">
        <v>10</v>
      </c>
      <c r="E61" s="16" t="s">
        <v>11</v>
      </c>
      <c r="F61" s="17">
        <v>2687759.85</v>
      </c>
      <c r="G61" s="18"/>
      <c r="H61" s="19">
        <f>+((F61/$F$68))^2</f>
        <v>3.1286781618795362E-2</v>
      </c>
      <c r="I61" s="20">
        <f>+F61/$F$68</f>
        <v>0.17688069883058288</v>
      </c>
      <c r="J61" s="21">
        <f>+I61</f>
        <v>0.17688069883058288</v>
      </c>
      <c r="K61" s="21"/>
      <c r="L61" s="21"/>
      <c r="M61" s="21"/>
      <c r="N61" s="19">
        <f t="shared" si="1"/>
        <v>9.7886270406219141E-4</v>
      </c>
      <c r="O61" s="58">
        <f>I61*LOG(I61)</f>
        <v>-0.13307080855978856</v>
      </c>
    </row>
    <row r="62" spans="2:16" ht="14.25">
      <c r="B62" s="14" t="s">
        <v>74</v>
      </c>
      <c r="C62" s="15" t="s">
        <v>79</v>
      </c>
      <c r="D62" s="16" t="s">
        <v>10</v>
      </c>
      <c r="E62" s="16" t="s">
        <v>11</v>
      </c>
      <c r="F62" s="17">
        <v>2189826.11</v>
      </c>
      <c r="G62" s="18"/>
      <c r="H62" s="19">
        <f>+((F62/$F$68))^2</f>
        <v>2.0768217623238643E-2</v>
      </c>
      <c r="I62" s="20">
        <f>+F62/$F$68</f>
        <v>0.14411182332910316</v>
      </c>
      <c r="J62" s="21">
        <f>+I62</f>
        <v>0.14411182332910316</v>
      </c>
      <c r="K62" s="21"/>
      <c r="L62" s="21"/>
      <c r="M62" s="21"/>
      <c r="N62" s="19">
        <f t="shared" si="1"/>
        <v>4.3131886324620014E-4</v>
      </c>
      <c r="O62" s="58">
        <f>I62*LOG(I62)</f>
        <v>-0.12124133274010976</v>
      </c>
    </row>
    <row r="63" spans="2:16" ht="22.5">
      <c r="B63" s="14" t="s">
        <v>74</v>
      </c>
      <c r="C63" s="15" t="s">
        <v>80</v>
      </c>
      <c r="D63" s="16" t="s">
        <v>10</v>
      </c>
      <c r="E63" s="16" t="s">
        <v>11</v>
      </c>
      <c r="F63" s="17">
        <v>475401.54</v>
      </c>
      <c r="G63" s="18"/>
      <c r="H63" s="19">
        <f>+((F63/$F$68))^2</f>
        <v>9.7881616950881863E-4</v>
      </c>
      <c r="I63" s="20">
        <f>+F63/$F$68</f>
        <v>3.1286037932419929E-2</v>
      </c>
      <c r="J63" s="21"/>
      <c r="K63" s="21"/>
      <c r="L63" s="21"/>
      <c r="M63" s="21"/>
      <c r="N63" s="19">
        <f t="shared" si="1"/>
        <v>9.5808109369191634E-7</v>
      </c>
      <c r="O63" s="58">
        <f>I63*LOG(I63)</f>
        <v>-4.707451921945726E-2</v>
      </c>
    </row>
    <row r="64" spans="2:16" ht="14.25">
      <c r="B64" s="14" t="s">
        <v>74</v>
      </c>
      <c r="C64" s="15" t="s">
        <v>81</v>
      </c>
      <c r="D64" s="16" t="s">
        <v>10</v>
      </c>
      <c r="E64" s="16" t="s">
        <v>11</v>
      </c>
      <c r="F64" s="17">
        <v>1974883.68</v>
      </c>
      <c r="G64" s="18"/>
      <c r="H64" s="19">
        <f>+((F64/$F$68))^2</f>
        <v>1.6891297397029856E-2</v>
      </c>
      <c r="I64" s="20">
        <f>+F64/$F$68</f>
        <v>0.12996652413998713</v>
      </c>
      <c r="J64" s="21">
        <f>+I64</f>
        <v>0.12996652413998713</v>
      </c>
      <c r="K64" s="21"/>
      <c r="L64" s="21"/>
      <c r="M64" s="21"/>
      <c r="N64" s="19">
        <f t="shared" si="1"/>
        <v>2.8531592775490758E-4</v>
      </c>
      <c r="O64" s="58">
        <f>I64*LOG(I64)</f>
        <v>-0.11517223920106474</v>
      </c>
    </row>
    <row r="65" spans="2:15" ht="14.25">
      <c r="B65" s="14" t="s">
        <v>74</v>
      </c>
      <c r="C65" s="15" t="s">
        <v>82</v>
      </c>
      <c r="D65" s="16" t="s">
        <v>10</v>
      </c>
      <c r="E65" s="16" t="s">
        <v>11</v>
      </c>
      <c r="F65" s="17">
        <v>968368.85</v>
      </c>
      <c r="G65" s="18"/>
      <c r="H65" s="19">
        <f>+((F65/$F$68))^2</f>
        <v>4.0612674299159652E-3</v>
      </c>
      <c r="I65" s="20">
        <f>+F65/$F$68</f>
        <v>6.3728074111147948E-2</v>
      </c>
      <c r="J65" s="21">
        <f>+I65</f>
        <v>6.3728074111147948E-2</v>
      </c>
      <c r="K65" s="21"/>
      <c r="L65" s="21"/>
      <c r="M65" s="21"/>
      <c r="N65" s="19">
        <f t="shared" si="1"/>
        <v>1.649389313729623E-5</v>
      </c>
      <c r="O65" s="58">
        <f>I65*LOG(I65)</f>
        <v>-7.6197695764823103E-2</v>
      </c>
    </row>
    <row r="66" spans="2:15" ht="22.5">
      <c r="B66" s="45" t="s">
        <v>74</v>
      </c>
      <c r="C66" s="15" t="s">
        <v>83</v>
      </c>
      <c r="D66" s="15" t="s">
        <v>16</v>
      </c>
      <c r="E66" s="46" t="s">
        <v>17</v>
      </c>
      <c r="F66" s="17">
        <v>142347.15</v>
      </c>
      <c r="G66" s="18"/>
      <c r="H66" s="19">
        <f>+((F66/$F$68))^2</f>
        <v>8.7756141408681834E-5</v>
      </c>
      <c r="I66" s="20">
        <f>+F66/$F$68</f>
        <v>9.3678247960069065E-3</v>
      </c>
      <c r="J66" s="21"/>
      <c r="K66" s="21"/>
      <c r="L66" s="21"/>
      <c r="M66" s="21"/>
      <c r="N66" s="19">
        <f t="shared" si="1"/>
        <v>7.7011403549405627E-9</v>
      </c>
      <c r="O66" s="58">
        <f>I66*LOG(I66)</f>
        <v>-1.9001332722671776E-2</v>
      </c>
    </row>
    <row r="67" spans="2:15">
      <c r="C67" s="32" t="s">
        <v>84</v>
      </c>
      <c r="D67" s="24">
        <f>4084630.38+644438.19</f>
        <v>4729068.57</v>
      </c>
      <c r="F67" s="25">
        <f>SUM(F60:F66)</f>
        <v>9019508.0700000003</v>
      </c>
      <c r="G67" s="25"/>
      <c r="H67" s="26">
        <f>SUM(H60:H66)</f>
        <v>7.5535687313465646E-2</v>
      </c>
      <c r="I67" s="27">
        <f>SUM(I60:I66)</f>
        <v>0.59357121899476328</v>
      </c>
      <c r="J67" s="28">
        <f>SUM(J60:J66)</f>
        <v>0.51468712041082121</v>
      </c>
      <c r="K67" s="28"/>
      <c r="L67" s="28"/>
      <c r="M67" s="28"/>
      <c r="N67" s="26">
        <f>SUM(N60:N66)/(H67^2)</f>
        <v>0.30059612666698809</v>
      </c>
      <c r="O67" s="31">
        <f>SUM(O60:O66)</f>
        <v>-0.56595284381134769</v>
      </c>
    </row>
    <row r="68" spans="2:15">
      <c r="C68" s="32" t="s">
        <v>27</v>
      </c>
      <c r="D68" s="24">
        <f>10427641.07+38616.18</f>
        <v>10466257.25</v>
      </c>
      <c r="F68" s="25">
        <f>+D68+D67</f>
        <v>15195325.82</v>
      </c>
      <c r="G68" s="25"/>
      <c r="H68" s="33"/>
      <c r="I68" s="34"/>
      <c r="J68" s="59"/>
      <c r="K68" s="59"/>
      <c r="L68" s="59"/>
      <c r="M68" s="59"/>
      <c r="N68" s="33"/>
      <c r="O68" s="37"/>
    </row>
    <row r="70" spans="2:15">
      <c r="B70" s="6">
        <v>16</v>
      </c>
      <c r="C70" s="7" t="s">
        <v>85</v>
      </c>
      <c r="D70" s="8" t="s">
        <v>86</v>
      </c>
      <c r="E70" s="2"/>
      <c r="F70" s="2"/>
    </row>
    <row r="72" spans="2:15" ht="25.5">
      <c r="B72" s="9" t="s">
        <v>0</v>
      </c>
      <c r="C72" s="9" t="s">
        <v>1</v>
      </c>
      <c r="D72" s="9" t="s">
        <v>2</v>
      </c>
      <c r="E72" s="9" t="s">
        <v>3</v>
      </c>
      <c r="F72" s="60" t="s">
        <v>4</v>
      </c>
      <c r="G72" s="61"/>
      <c r="H72" s="9" t="s">
        <v>5</v>
      </c>
      <c r="I72" s="57" t="s">
        <v>87</v>
      </c>
      <c r="J72" s="9" t="s">
        <v>7</v>
      </c>
      <c r="K72" s="9"/>
      <c r="L72" s="9"/>
      <c r="M72" s="9"/>
      <c r="N72" s="9" t="s">
        <v>20</v>
      </c>
      <c r="O72" s="13" t="s">
        <v>9</v>
      </c>
    </row>
    <row r="73" spans="2:15" ht="33.75">
      <c r="B73" s="45" t="s">
        <v>85</v>
      </c>
      <c r="C73" s="15" t="s">
        <v>88</v>
      </c>
      <c r="D73" s="16" t="s">
        <v>10</v>
      </c>
      <c r="E73" s="16" t="s">
        <v>11</v>
      </c>
      <c r="F73" s="62">
        <v>3387108.02</v>
      </c>
      <c r="G73" s="63"/>
      <c r="H73" s="19">
        <f>+((F73/$F$90))^2</f>
        <v>2.6844193698816031E-4</v>
      </c>
      <c r="I73" s="20">
        <f>+F73/$F$90</f>
        <v>1.6384197782868721E-2</v>
      </c>
      <c r="J73" s="21">
        <f>+I73</f>
        <v>1.6384197782868721E-2</v>
      </c>
      <c r="K73" s="21"/>
      <c r="L73" s="21"/>
      <c r="M73" s="21"/>
      <c r="N73" s="19">
        <f>+I73^4</f>
        <v>7.2061073533955434E-8</v>
      </c>
      <c r="O73" s="64">
        <f>I73*LOG(I73)</f>
        <v>-2.9255210975198433E-2</v>
      </c>
    </row>
    <row r="74" spans="2:15" ht="33.75">
      <c r="B74" s="45" t="s">
        <v>85</v>
      </c>
      <c r="C74" s="15" t="s">
        <v>89</v>
      </c>
      <c r="D74" s="16" t="s">
        <v>10</v>
      </c>
      <c r="E74" s="16" t="s">
        <v>11</v>
      </c>
      <c r="F74" s="62">
        <v>324442.09000000003</v>
      </c>
      <c r="G74" s="63"/>
      <c r="H74" s="19">
        <f>+((F74/$F$90))^2</f>
        <v>2.4630126949963459E-6</v>
      </c>
      <c r="I74" s="20">
        <f>+F74/$F$90</f>
        <v>1.569398832354716E-3</v>
      </c>
      <c r="J74" s="21"/>
      <c r="K74" s="21"/>
      <c r="L74" s="21"/>
      <c r="M74" s="21"/>
      <c r="N74" s="19">
        <f t="shared" ref="N74:N88" si="2">+I74^4</f>
        <v>6.0664315357131624E-12</v>
      </c>
      <c r="O74" s="64">
        <f>I74*LOG(I74)</f>
        <v>-4.4010128451133571E-3</v>
      </c>
    </row>
    <row r="75" spans="2:15" ht="45">
      <c r="B75" s="45" t="s">
        <v>85</v>
      </c>
      <c r="C75" s="15" t="s">
        <v>90</v>
      </c>
      <c r="D75" s="16" t="s">
        <v>10</v>
      </c>
      <c r="E75" s="16" t="s">
        <v>11</v>
      </c>
      <c r="F75" s="62">
        <v>27416.6</v>
      </c>
      <c r="G75" s="63"/>
      <c r="H75" s="19">
        <f>+((F75/$F$90))^2</f>
        <v>1.7588121668869047E-8</v>
      </c>
      <c r="I75" s="20">
        <f>+F75/$F$90</f>
        <v>1.3262021591321983E-4</v>
      </c>
      <c r="J75" s="21"/>
      <c r="K75" s="21"/>
      <c r="L75" s="21"/>
      <c r="M75" s="21"/>
      <c r="N75" s="19">
        <f t="shared" si="2"/>
        <v>3.0934202383894091E-16</v>
      </c>
      <c r="O75" s="64">
        <f>I75*LOG(I75)</f>
        <v>-5.1422033470332616E-4</v>
      </c>
    </row>
    <row r="76" spans="2:15" ht="22.5">
      <c r="B76" s="45" t="s">
        <v>85</v>
      </c>
      <c r="C76" s="15" t="s">
        <v>91</v>
      </c>
      <c r="D76" s="46" t="s">
        <v>92</v>
      </c>
      <c r="E76" s="46" t="s">
        <v>93</v>
      </c>
      <c r="F76" s="65">
        <v>226982.07</v>
      </c>
      <c r="G76" s="66"/>
      <c r="H76" s="19">
        <f>+((F76/$F$90))^2</f>
        <v>1.2055226489325419E-6</v>
      </c>
      <c r="I76" s="20">
        <f>+F76/$F$90</f>
        <v>1.0979629542623658E-3</v>
      </c>
      <c r="J76" s="21"/>
      <c r="K76" s="21"/>
      <c r="L76" s="21"/>
      <c r="M76" s="21"/>
      <c r="N76" s="19">
        <f t="shared" si="2"/>
        <v>1.4532848570893327E-12</v>
      </c>
      <c r="O76" s="64">
        <f>I76*LOG(I76)</f>
        <v>-3.2493250859735021E-3</v>
      </c>
    </row>
    <row r="77" spans="2:15" ht="33.75">
      <c r="B77" s="45" t="s">
        <v>85</v>
      </c>
      <c r="C77" s="15" t="s">
        <v>94</v>
      </c>
      <c r="D77" s="15" t="s">
        <v>23</v>
      </c>
      <c r="E77" s="16" t="s">
        <v>24</v>
      </c>
      <c r="F77" s="62">
        <v>1812252.4</v>
      </c>
      <c r="G77" s="63"/>
      <c r="H77" s="19">
        <f>+((F77/$F$90))^2</f>
        <v>7.6847481076798221E-5</v>
      </c>
      <c r="I77" s="20">
        <f>+F77/$F$90</f>
        <v>8.7662695074243648E-3</v>
      </c>
      <c r="J77" s="21">
        <f>+I77</f>
        <v>8.7662695074243648E-3</v>
      </c>
      <c r="K77" s="21"/>
      <c r="L77" s="21"/>
      <c r="M77" s="21"/>
      <c r="N77" s="19">
        <f t="shared" si="2"/>
        <v>5.9055353478488606E-9</v>
      </c>
      <c r="O77" s="64">
        <f>I77*LOG(I77)</f>
        <v>-1.8033839729148675E-2</v>
      </c>
    </row>
    <row r="78" spans="2:15" ht="33.75">
      <c r="B78" s="45" t="s">
        <v>85</v>
      </c>
      <c r="C78" s="15" t="s">
        <v>95</v>
      </c>
      <c r="D78" s="15" t="s">
        <v>23</v>
      </c>
      <c r="E78" s="16" t="s">
        <v>24</v>
      </c>
      <c r="F78" s="62">
        <v>348015.26</v>
      </c>
      <c r="G78" s="63"/>
      <c r="H78" s="19">
        <f>+((F78/$F$90))^2</f>
        <v>2.8339282123257692E-6</v>
      </c>
      <c r="I78" s="20">
        <f>+F78/$F$90</f>
        <v>1.6834275191779922E-3</v>
      </c>
      <c r="J78" s="21"/>
      <c r="K78" s="21"/>
      <c r="L78" s="21"/>
      <c r="M78" s="21"/>
      <c r="N78" s="19">
        <f t="shared" si="2"/>
        <v>8.0311491126159306E-12</v>
      </c>
      <c r="O78" s="64">
        <f>I78*LOG(I78)</f>
        <v>-4.6695006422512904E-3</v>
      </c>
    </row>
    <row r="79" spans="2:15" ht="22.5">
      <c r="B79" s="45" t="s">
        <v>85</v>
      </c>
      <c r="C79" s="15" t="s">
        <v>96</v>
      </c>
      <c r="D79" s="15" t="s">
        <v>23</v>
      </c>
      <c r="E79" s="16" t="s">
        <v>24</v>
      </c>
      <c r="F79" s="62">
        <v>413793.58</v>
      </c>
      <c r="G79" s="63"/>
      <c r="H79" s="19">
        <f>+((F79/$F$90))^2</f>
        <v>4.0064503596501237E-6</v>
      </c>
      <c r="I79" s="20">
        <f>+F79/$F$90</f>
        <v>2.0016119403246284E-3</v>
      </c>
      <c r="J79" s="21"/>
      <c r="K79" s="21"/>
      <c r="L79" s="21"/>
      <c r="M79" s="21"/>
      <c r="N79" s="19">
        <f t="shared" si="2"/>
        <v>1.6051644484340606E-11</v>
      </c>
      <c r="O79" s="64">
        <f>I79*LOG(I79)</f>
        <v>-5.4015902484321658E-3</v>
      </c>
    </row>
    <row r="80" spans="2:15" ht="22.5">
      <c r="B80" s="45" t="s">
        <v>85</v>
      </c>
      <c r="C80" s="15" t="s">
        <v>97</v>
      </c>
      <c r="D80" s="15" t="s">
        <v>23</v>
      </c>
      <c r="E80" s="16" t="s">
        <v>24</v>
      </c>
      <c r="F80" s="62">
        <v>55642.86</v>
      </c>
      <c r="G80" s="63"/>
      <c r="H80" s="19">
        <f>+((F80/$F$90))^2</f>
        <v>7.2445457290387512E-8</v>
      </c>
      <c r="I80" s="20">
        <f>+F80/$F$90</f>
        <v>2.6915693803130454E-4</v>
      </c>
      <c r="J80" s="21"/>
      <c r="K80" s="21"/>
      <c r="L80" s="21"/>
      <c r="M80" s="21"/>
      <c r="N80" s="19">
        <f t="shared" si="2"/>
        <v>5.2483442820133612E-15</v>
      </c>
      <c r="O80" s="64">
        <f>I80*LOG(I80)</f>
        <v>-9.6088876712874206E-4</v>
      </c>
    </row>
    <row r="81" spans="2:15" ht="22.5">
      <c r="B81" s="45" t="s">
        <v>85</v>
      </c>
      <c r="C81" s="15" t="s">
        <v>98</v>
      </c>
      <c r="D81" s="15" t="s">
        <v>23</v>
      </c>
      <c r="E81" s="16" t="s">
        <v>24</v>
      </c>
      <c r="F81" s="62">
        <v>8165.12</v>
      </c>
      <c r="G81" s="63"/>
      <c r="H81" s="19">
        <f>+((F81/$F$90))^2</f>
        <v>1.5599741906522975E-9</v>
      </c>
      <c r="I81" s="20">
        <f>+F81/$F$90</f>
        <v>3.9496508588130895E-5</v>
      </c>
      <c r="J81" s="21"/>
      <c r="K81" s="21"/>
      <c r="L81" s="21"/>
      <c r="M81" s="21"/>
      <c r="N81" s="19">
        <f t="shared" si="2"/>
        <v>2.4335194755012905E-18</v>
      </c>
      <c r="O81" s="64">
        <f>I81*LOG(I81)</f>
        <v>-1.7392055686348383E-4</v>
      </c>
    </row>
    <row r="82" spans="2:15" ht="14.25">
      <c r="B82" s="45" t="s">
        <v>85</v>
      </c>
      <c r="C82" s="15" t="s">
        <v>99</v>
      </c>
      <c r="D82" s="15" t="s">
        <v>16</v>
      </c>
      <c r="E82" s="46" t="s">
        <v>17</v>
      </c>
      <c r="F82" s="62">
        <v>9907194.2699999996</v>
      </c>
      <c r="G82" s="63"/>
      <c r="H82" s="19">
        <f>+((F82/$F$90))^2</f>
        <v>2.2966437190903377E-3</v>
      </c>
      <c r="I82" s="20">
        <f>+F82/$F$90</f>
        <v>4.7923310811027423E-2</v>
      </c>
      <c r="J82" s="21">
        <f>+I82</f>
        <v>4.7923310811027423E-2</v>
      </c>
      <c r="K82" s="21"/>
      <c r="L82" s="21"/>
      <c r="M82" s="21"/>
      <c r="N82" s="19">
        <f t="shared" si="2"/>
        <v>5.2745723724370982E-6</v>
      </c>
      <c r="O82" s="64">
        <f>I82*LOG(I82)</f>
        <v>-6.3232565137318175E-2</v>
      </c>
    </row>
    <row r="83" spans="2:15" ht="22.5">
      <c r="B83" s="45" t="s">
        <v>85</v>
      </c>
      <c r="C83" s="15" t="s">
        <v>100</v>
      </c>
      <c r="D83" s="15" t="s">
        <v>16</v>
      </c>
      <c r="E83" s="46" t="s">
        <v>17</v>
      </c>
      <c r="F83" s="62">
        <v>2095770.67</v>
      </c>
      <c r="G83" s="63"/>
      <c r="H83" s="19">
        <f>+((F83/$F$90))^2</f>
        <v>1.0277317792804673E-4</v>
      </c>
      <c r="I83" s="20">
        <f>+F83/$F$90</f>
        <v>1.0137710684767381E-2</v>
      </c>
      <c r="J83" s="21">
        <f>+I83</f>
        <v>1.0137710684767381E-2</v>
      </c>
      <c r="K83" s="21"/>
      <c r="L83" s="21"/>
      <c r="M83" s="21"/>
      <c r="N83" s="19">
        <f t="shared" si="2"/>
        <v>1.0562326101429951E-8</v>
      </c>
      <c r="O83" s="64">
        <f>I83*LOG(I83)</f>
        <v>-2.0215204453373926E-2</v>
      </c>
    </row>
    <row r="84" spans="2:15" ht="45">
      <c r="B84" s="45" t="s">
        <v>85</v>
      </c>
      <c r="C84" s="15" t="s">
        <v>101</v>
      </c>
      <c r="D84" s="15" t="s">
        <v>16</v>
      </c>
      <c r="E84" s="46" t="s">
        <v>17</v>
      </c>
      <c r="F84" s="62">
        <v>261293.09</v>
      </c>
      <c r="G84" s="63"/>
      <c r="H84" s="19">
        <f>+((F84/$F$90))^2</f>
        <v>1.597526676861168E-6</v>
      </c>
      <c r="I84" s="20">
        <f>+F84/$F$90</f>
        <v>1.2639330191355743E-3</v>
      </c>
      <c r="J84" s="21"/>
      <c r="K84" s="21"/>
      <c r="L84" s="21"/>
      <c r="M84" s="21"/>
      <c r="N84" s="19">
        <f>+I84^4</f>
        <v>2.5520914832830865E-12</v>
      </c>
      <c r="O84" s="64">
        <f>I84*LOG(I84)</f>
        <v>-3.6632266596945398E-3</v>
      </c>
    </row>
    <row r="85" spans="2:15" ht="14.25">
      <c r="B85" s="45" t="s">
        <v>85</v>
      </c>
      <c r="C85" s="15" t="s">
        <v>102</v>
      </c>
      <c r="D85" s="15" t="s">
        <v>16</v>
      </c>
      <c r="E85" s="46" t="s">
        <v>17</v>
      </c>
      <c r="F85" s="62">
        <v>948893.63</v>
      </c>
      <c r="G85" s="63"/>
      <c r="H85" s="19">
        <f>+((F85/$F$90))^2</f>
        <v>2.1068195122754988E-5</v>
      </c>
      <c r="I85" s="20">
        <f>+F85/$F$90</f>
        <v>4.590010361944185E-3</v>
      </c>
      <c r="J85" s="21"/>
      <c r="K85" s="21"/>
      <c r="L85" s="21"/>
      <c r="M85" s="21"/>
      <c r="N85" s="19">
        <f t="shared" si="2"/>
        <v>4.4386884573047706E-10</v>
      </c>
      <c r="O85" s="64">
        <f>I85*LOG(I85)</f>
        <v>-1.0732299501410157E-2</v>
      </c>
    </row>
    <row r="86" spans="2:15" ht="22.5">
      <c r="B86" s="45" t="s">
        <v>85</v>
      </c>
      <c r="C86" s="15" t="s">
        <v>103</v>
      </c>
      <c r="D86" s="15" t="s">
        <v>16</v>
      </c>
      <c r="E86" s="46" t="s">
        <v>17</v>
      </c>
      <c r="F86" s="62">
        <v>5758.43</v>
      </c>
      <c r="G86" s="63"/>
      <c r="H86" s="19">
        <f>+((F86/$F$90))^2</f>
        <v>7.7589053375930187E-10</v>
      </c>
      <c r="I86" s="20">
        <f>+F86/$F$90</f>
        <v>2.7854811680557129E-5</v>
      </c>
      <c r="J86" s="21"/>
      <c r="K86" s="21"/>
      <c r="L86" s="21"/>
      <c r="M86" s="21"/>
      <c r="N86" s="19">
        <f t="shared" si="2"/>
        <v>6.020061203772944E-19</v>
      </c>
      <c r="O86" s="64">
        <f>I86*LOG(I86)</f>
        <v>-1.2688144637285222E-4</v>
      </c>
    </row>
    <row r="87" spans="2:15" ht="56.25">
      <c r="B87" s="45" t="s">
        <v>85</v>
      </c>
      <c r="C87" s="15" t="s">
        <v>104</v>
      </c>
      <c r="D87" s="15" t="s">
        <v>16</v>
      </c>
      <c r="E87" s="46" t="s">
        <v>17</v>
      </c>
      <c r="F87" s="62">
        <v>721888.18</v>
      </c>
      <c r="G87" s="63"/>
      <c r="H87" s="19">
        <f>+((F87/$F$90))^2</f>
        <v>1.2193605249110233E-5</v>
      </c>
      <c r="I87" s="20">
        <f>+F87/$F$90</f>
        <v>3.491934313401418E-3</v>
      </c>
      <c r="J87" s="21"/>
      <c r="K87" s="21"/>
      <c r="L87" s="21"/>
      <c r="M87" s="21"/>
      <c r="N87" s="19">
        <f>+I87^4</f>
        <v>1.4868400897112864E-10</v>
      </c>
      <c r="O87" s="64">
        <f>I87*LOG(I87)</f>
        <v>-8.5794519112254268E-3</v>
      </c>
    </row>
    <row r="88" spans="2:15" ht="14.25">
      <c r="B88" s="45" t="s">
        <v>85</v>
      </c>
      <c r="C88" s="15" t="s">
        <v>105</v>
      </c>
      <c r="D88" s="15" t="s">
        <v>16</v>
      </c>
      <c r="E88" s="46" t="s">
        <v>17</v>
      </c>
      <c r="F88" s="62">
        <v>2674.25</v>
      </c>
      <c r="G88" s="63"/>
      <c r="H88" s="19">
        <f>+((F88/$F$90))^2</f>
        <v>1.6733865673560617E-10</v>
      </c>
      <c r="I88" s="20">
        <f>+F88/$F$90</f>
        <v>1.2935944369685817E-5</v>
      </c>
      <c r="J88" s="21"/>
      <c r="K88" s="21"/>
      <c r="L88" s="21"/>
      <c r="M88" s="21"/>
      <c r="N88" s="19">
        <f t="shared" si="2"/>
        <v>2.8002226038077033E-20</v>
      </c>
      <c r="O88" s="64">
        <f>I88*LOG(I88)</f>
        <v>-6.3233507338548135E-5</v>
      </c>
    </row>
    <row r="89" spans="2:15">
      <c r="C89" s="32" t="s">
        <v>106</v>
      </c>
      <c r="D89" s="24">
        <f>91607581.81+1558575.89+38996899.61</f>
        <v>132163057.31</v>
      </c>
      <c r="F89" s="25">
        <f>SUM(F73:F88)</f>
        <v>20547290.519999996</v>
      </c>
      <c r="G89" s="25"/>
      <c r="H89" s="26">
        <f>SUM(H73:H88)</f>
        <v>2.7901670928303147E-3</v>
      </c>
      <c r="I89" s="27">
        <f>SUM(I73:I88)</f>
        <v>9.9391832145271669E-2</v>
      </c>
      <c r="J89" s="28">
        <f>SUM(J73:J88)</f>
        <v>8.3211488786087889E-2</v>
      </c>
      <c r="K89" s="28"/>
      <c r="L89" s="28"/>
      <c r="M89" s="28"/>
      <c r="N89" s="26">
        <f>SUM(N73:N88)/(H89^2)</f>
        <v>0.68897953672783729</v>
      </c>
      <c r="O89" s="31">
        <f>SUM(O73:O88)</f>
        <v>-0.17327237180154659</v>
      </c>
    </row>
    <row r="90" spans="2:15">
      <c r="C90" s="32" t="s">
        <v>27</v>
      </c>
      <c r="D90" s="24">
        <f>74537328.64+29785.7</f>
        <v>74567114.340000004</v>
      </c>
      <c r="F90" s="25">
        <f>+D90+D89</f>
        <v>206730171.65000001</v>
      </c>
      <c r="G90" s="25"/>
      <c r="H90" s="33"/>
      <c r="I90" s="34"/>
      <c r="J90" s="59"/>
      <c r="K90" s="59"/>
      <c r="L90" s="59"/>
      <c r="M90" s="59"/>
      <c r="N90" s="33"/>
      <c r="O90" s="37"/>
    </row>
    <row r="91" spans="2:15">
      <c r="D91" s="24"/>
    </row>
    <row r="92" spans="2:15">
      <c r="B92" s="44">
        <v>27</v>
      </c>
      <c r="C92" s="9" t="s">
        <v>107</v>
      </c>
      <c r="D92" s="67" t="s">
        <v>108</v>
      </c>
      <c r="E92" s="68"/>
      <c r="F92" s="68"/>
    </row>
    <row r="94" spans="2:15" ht="25.5">
      <c r="B94" s="9" t="s">
        <v>0</v>
      </c>
      <c r="C94" s="9" t="s">
        <v>1</v>
      </c>
      <c r="D94" s="9" t="s">
        <v>2</v>
      </c>
      <c r="E94" s="69" t="s">
        <v>3</v>
      </c>
      <c r="F94" s="10" t="s">
        <v>4</v>
      </c>
      <c r="G94" s="11"/>
      <c r="H94" s="9" t="s">
        <v>5</v>
      </c>
      <c r="I94" s="12" t="s">
        <v>6</v>
      </c>
      <c r="J94" s="9" t="s">
        <v>7</v>
      </c>
      <c r="K94" s="9"/>
      <c r="L94" s="9"/>
      <c r="M94" s="9"/>
      <c r="N94" s="9" t="s">
        <v>20</v>
      </c>
      <c r="O94" s="13" t="s">
        <v>9</v>
      </c>
    </row>
    <row r="95" spans="2:15">
      <c r="B95" s="16" t="s">
        <v>107</v>
      </c>
      <c r="C95" s="15" t="s">
        <v>109</v>
      </c>
      <c r="D95" s="70" t="s">
        <v>110</v>
      </c>
      <c r="E95" s="71" t="s">
        <v>111</v>
      </c>
      <c r="F95" s="72">
        <v>7961318.8200000003</v>
      </c>
      <c r="G95" s="51"/>
      <c r="H95" s="19">
        <f>+((F95/$F$123))^2</f>
        <v>5.7124776714348956E-4</v>
      </c>
      <c r="I95" s="20">
        <f>+F95/$F$123</f>
        <v>2.3900790094544773E-2</v>
      </c>
      <c r="J95" s="21">
        <f>+I95</f>
        <v>2.3900790094544773E-2</v>
      </c>
      <c r="K95" s="73"/>
      <c r="L95" s="21"/>
      <c r="M95" s="21"/>
      <c r="N95" s="19">
        <f>+I95^4</f>
        <v>3.2632401146642247E-7</v>
      </c>
      <c r="O95" s="64">
        <f>I95*LOG(I95)</f>
        <v>-3.8757228246939134E-2</v>
      </c>
    </row>
    <row r="96" spans="2:15" ht="12.75" customHeight="1">
      <c r="B96" s="16" t="s">
        <v>107</v>
      </c>
      <c r="C96" s="15" t="s">
        <v>112</v>
      </c>
      <c r="D96" s="74" t="s">
        <v>110</v>
      </c>
      <c r="E96" s="46" t="s">
        <v>111</v>
      </c>
      <c r="F96" s="75">
        <v>377955.15</v>
      </c>
      <c r="G96" s="51"/>
      <c r="H96" s="19">
        <f>+((F96/$F$123))^2</f>
        <v>1.2874637747126154E-6</v>
      </c>
      <c r="I96" s="20">
        <f>+F96/$F$123</f>
        <v>1.134664608909882E-3</v>
      </c>
      <c r="J96" s="21"/>
      <c r="K96" s="73"/>
      <c r="L96" s="21"/>
      <c r="M96" s="21"/>
      <c r="N96" s="19">
        <f t="shared" ref="N96:N121" si="3">+I96^4</f>
        <v>1.6575629711972562E-12</v>
      </c>
      <c r="O96" s="64">
        <f>I96*LOG(I96)</f>
        <v>-3.3417376059926653E-3</v>
      </c>
    </row>
    <row r="97" spans="2:15" ht="12.75" customHeight="1">
      <c r="B97" s="16" t="s">
        <v>107</v>
      </c>
      <c r="C97" s="15" t="s">
        <v>113</v>
      </c>
      <c r="D97" s="74" t="s">
        <v>110</v>
      </c>
      <c r="E97" s="46" t="s">
        <v>111</v>
      </c>
      <c r="F97" s="75">
        <v>149674.82</v>
      </c>
      <c r="G97" s="51"/>
      <c r="H97" s="19">
        <f>+((F97/$F$123))^2</f>
        <v>2.0190727731684274E-7</v>
      </c>
      <c r="I97" s="20">
        <f>+F97/$F$123</f>
        <v>4.4934093661366169E-4</v>
      </c>
      <c r="J97" s="21"/>
      <c r="K97" s="73"/>
      <c r="L97" s="21"/>
      <c r="M97" s="21"/>
      <c r="N97" s="19">
        <f t="shared" si="3"/>
        <v>4.0766548633500439E-14</v>
      </c>
      <c r="O97" s="64">
        <f>I97*LOG(I97)</f>
        <v>-1.5041346415942166E-3</v>
      </c>
    </row>
    <row r="98" spans="2:15" ht="12.75" customHeight="1">
      <c r="B98" s="16" t="s">
        <v>107</v>
      </c>
      <c r="C98" s="15" t="s">
        <v>114</v>
      </c>
      <c r="D98" s="74" t="s">
        <v>110</v>
      </c>
      <c r="E98" s="46" t="s">
        <v>111</v>
      </c>
      <c r="F98" s="75">
        <v>161163.89000000001</v>
      </c>
      <c r="G98" s="51"/>
      <c r="H98" s="19">
        <f>+((F98/$F$123))^2</f>
        <v>2.3409382943867507E-7</v>
      </c>
      <c r="I98" s="20">
        <f>+F98/$F$123</f>
        <v>4.8383243942368631E-4</v>
      </c>
      <c r="J98" s="21"/>
      <c r="K98" s="73"/>
      <c r="L98" s="21"/>
      <c r="M98" s="21"/>
      <c r="N98" s="19">
        <f t="shared" si="3"/>
        <v>5.4799920981263499E-14</v>
      </c>
      <c r="O98" s="64">
        <f>I98*LOG(I98)</f>
        <v>-1.6040521137779763E-3</v>
      </c>
    </row>
    <row r="99" spans="2:15" ht="12.75" customHeight="1">
      <c r="B99" s="16" t="s">
        <v>107</v>
      </c>
      <c r="C99" s="15" t="s">
        <v>115</v>
      </c>
      <c r="D99" s="74" t="s">
        <v>14</v>
      </c>
      <c r="E99" s="46" t="s">
        <v>15</v>
      </c>
      <c r="F99" s="76">
        <v>5438961.5700000003</v>
      </c>
      <c r="H99" s="19">
        <f>+((F99/$F$123))^2</f>
        <v>2.6661615677451216E-4</v>
      </c>
      <c r="I99" s="20">
        <f>+F99/$F$123</f>
        <v>1.6328385002029815E-2</v>
      </c>
      <c r="J99" s="21"/>
      <c r="K99" s="77"/>
      <c r="L99" s="77"/>
      <c r="M99" s="77"/>
      <c r="N99" s="19">
        <f t="shared" si="3"/>
        <v>7.1084175053211248E-8</v>
      </c>
      <c r="O99" s="64">
        <f>I99*LOG(I99)</f>
        <v>-2.9179750929588823E-2</v>
      </c>
    </row>
    <row r="100" spans="2:15" ht="12.75" customHeight="1">
      <c r="B100" s="16" t="s">
        <v>107</v>
      </c>
      <c r="C100" s="15" t="s">
        <v>116</v>
      </c>
      <c r="D100" s="74" t="s">
        <v>14</v>
      </c>
      <c r="E100" s="46" t="s">
        <v>15</v>
      </c>
      <c r="F100" s="78">
        <v>564146.29</v>
      </c>
      <c r="H100" s="19">
        <f>+((F100/$F$123))^2</f>
        <v>2.8683883916392654E-6</v>
      </c>
      <c r="I100" s="20">
        <f>+F100/$F$123</f>
        <v>1.6936317166489489E-3</v>
      </c>
      <c r="J100" s="21"/>
      <c r="K100" s="77"/>
      <c r="L100" s="77"/>
      <c r="M100" s="77"/>
      <c r="N100" s="19">
        <f t="shared" si="3"/>
        <v>8.2276519652908911E-12</v>
      </c>
      <c r="O100" s="64">
        <f>I100*LOG(I100)</f>
        <v>-4.6933600712277673E-3</v>
      </c>
    </row>
    <row r="101" spans="2:15" ht="12.75" customHeight="1">
      <c r="B101" s="16" t="s">
        <v>107</v>
      </c>
      <c r="C101" s="15" t="s">
        <v>117</v>
      </c>
      <c r="D101" s="74" t="s">
        <v>14</v>
      </c>
      <c r="E101" s="46" t="s">
        <v>15</v>
      </c>
      <c r="F101" s="78">
        <v>163341.99</v>
      </c>
      <c r="H101" s="19">
        <f>+((F101/$F$123))^2</f>
        <v>2.4046405585889381E-7</v>
      </c>
      <c r="I101" s="20">
        <f>+F101/$F$123</f>
        <v>4.9037134485907085E-4</v>
      </c>
      <c r="J101" s="21"/>
      <c r="K101" s="77"/>
      <c r="L101" s="77"/>
      <c r="M101" s="77"/>
      <c r="N101" s="19">
        <f t="shared" si="3"/>
        <v>5.78229621601092E-14</v>
      </c>
      <c r="O101" s="64">
        <f>I101*LOG(I101)</f>
        <v>-1.6228716653383861E-3</v>
      </c>
    </row>
    <row r="102" spans="2:15" ht="12.75" customHeight="1">
      <c r="B102" s="16" t="s">
        <v>107</v>
      </c>
      <c r="C102" s="15" t="s">
        <v>118</v>
      </c>
      <c r="D102" s="74" t="s">
        <v>14</v>
      </c>
      <c r="E102" s="46" t="s">
        <v>62</v>
      </c>
      <c r="F102" s="78">
        <v>254359.84</v>
      </c>
      <c r="H102" s="19">
        <f>+((F102/$F$123))^2</f>
        <v>5.8311145040877832E-7</v>
      </c>
      <c r="I102" s="20">
        <f>+F102/$F$123</f>
        <v>7.6361734553949097E-4</v>
      </c>
      <c r="J102" s="21"/>
      <c r="K102" s="77"/>
      <c r="L102" s="77"/>
      <c r="M102" s="77"/>
      <c r="N102" s="19">
        <f t="shared" si="3"/>
        <v>3.4001896359782913E-13</v>
      </c>
      <c r="O102" s="64">
        <f>I102*LOG(I102)</f>
        <v>-2.3802901189152073E-3</v>
      </c>
    </row>
    <row r="103" spans="2:15">
      <c r="B103" s="16" t="s">
        <v>107</v>
      </c>
      <c r="C103" s="15" t="s">
        <v>119</v>
      </c>
      <c r="D103" s="74" t="s">
        <v>14</v>
      </c>
      <c r="E103" s="46" t="s">
        <v>15</v>
      </c>
      <c r="F103" s="78">
        <v>150956.48000000001</v>
      </c>
      <c r="H103" s="19">
        <f>+((F103/$F$123))^2</f>
        <v>2.0537993127171752E-7</v>
      </c>
      <c r="I103" s="20">
        <f>+F103/$F$123</f>
        <v>4.5318862659130969E-4</v>
      </c>
      <c r="J103" s="21"/>
      <c r="K103" s="77"/>
      <c r="L103" s="77"/>
      <c r="M103" s="77"/>
      <c r="N103" s="19">
        <f t="shared" si="3"/>
        <v>4.2180916169175414E-14</v>
      </c>
      <c r="O103" s="64">
        <f>I103*LOG(I103)</f>
        <v>-1.515336326745235E-3</v>
      </c>
    </row>
    <row r="104" spans="2:15" ht="12.75" customHeight="1">
      <c r="B104" s="16" t="s">
        <v>107</v>
      </c>
      <c r="C104" s="15" t="s">
        <v>120</v>
      </c>
      <c r="D104" s="74" t="s">
        <v>14</v>
      </c>
      <c r="E104" s="46" t="s">
        <v>15</v>
      </c>
      <c r="F104" s="78">
        <v>501025.61</v>
      </c>
      <c r="H104" s="19">
        <f>+((F104/$F$123))^2</f>
        <v>2.2624257458224201E-6</v>
      </c>
      <c r="I104" s="20">
        <f>+F104/$F$123</f>
        <v>1.5041362125227955E-3</v>
      </c>
      <c r="J104" s="21"/>
      <c r="K104" s="77"/>
      <c r="L104" s="77"/>
      <c r="M104" s="77"/>
      <c r="N104" s="19">
        <f t="shared" si="3"/>
        <v>5.1185702553601338E-12</v>
      </c>
      <c r="O104" s="64">
        <f>I104*LOG(I104)</f>
        <v>-4.2457445894392553E-3</v>
      </c>
    </row>
    <row r="105" spans="2:15" ht="12.75" customHeight="1">
      <c r="B105" s="16" t="s">
        <v>107</v>
      </c>
      <c r="C105" s="15" t="s">
        <v>121</v>
      </c>
      <c r="D105" s="79" t="s">
        <v>122</v>
      </c>
      <c r="E105" s="46" t="s">
        <v>123</v>
      </c>
      <c r="F105" s="78">
        <v>43035861.32</v>
      </c>
      <c r="H105" s="19">
        <f>+((F105/$F$123))^2</f>
        <v>1.6692273121921751E-2</v>
      </c>
      <c r="I105" s="20">
        <f>+F105/$F$123</f>
        <v>0.12919858018539426</v>
      </c>
      <c r="J105" s="21">
        <f>+I105</f>
        <v>0.12919858018539426</v>
      </c>
      <c r="K105" s="77"/>
      <c r="L105" s="77"/>
      <c r="M105" s="77"/>
      <c r="N105" s="19">
        <f t="shared" si="3"/>
        <v>2.7863198197683133E-4</v>
      </c>
      <c r="O105" s="64">
        <f>I105*LOG(I105)</f>
        <v>-0.11482423800704548</v>
      </c>
    </row>
    <row r="106" spans="2:15" ht="12.75" customHeight="1">
      <c r="B106" s="16" t="s">
        <v>107</v>
      </c>
      <c r="C106" s="15" t="s">
        <v>124</v>
      </c>
      <c r="D106" s="79" t="s">
        <v>122</v>
      </c>
      <c r="E106" s="46" t="s">
        <v>123</v>
      </c>
      <c r="F106" s="78">
        <v>47498204.060000002</v>
      </c>
      <c r="H106" s="19">
        <f>+((F106/$F$123))^2</f>
        <v>2.0333346489896265E-2</v>
      </c>
      <c r="I106" s="20">
        <f>+F106/$F$123</f>
        <v>0.1425950437073332</v>
      </c>
      <c r="J106" s="21">
        <f>+I106</f>
        <v>0.1425950437073332</v>
      </c>
      <c r="K106" s="77"/>
      <c r="L106" s="77"/>
      <c r="M106" s="77"/>
      <c r="N106" s="19">
        <f t="shared" si="3"/>
        <v>4.1344497947817674E-4</v>
      </c>
      <c r="O106" s="64">
        <f>I106*LOG(I106)</f>
        <v>-0.12062051568339639</v>
      </c>
    </row>
    <row r="107" spans="2:15">
      <c r="B107" s="16" t="s">
        <v>107</v>
      </c>
      <c r="C107" s="15" t="s">
        <v>125</v>
      </c>
      <c r="D107" s="79" t="s">
        <v>122</v>
      </c>
      <c r="E107" s="46" t="s">
        <v>123</v>
      </c>
      <c r="F107" s="78">
        <v>26573346.989999998</v>
      </c>
      <c r="H107" s="19">
        <f>+((F107/$F$123))^2</f>
        <v>6.3642466170867468E-3</v>
      </c>
      <c r="I107" s="20">
        <f>+F107/$F$123</f>
        <v>7.9776228395974869E-2</v>
      </c>
      <c r="J107" s="21">
        <f>+I107</f>
        <v>7.9776228395974869E-2</v>
      </c>
      <c r="K107" s="77"/>
      <c r="L107" s="77"/>
      <c r="M107" s="77"/>
      <c r="N107" s="19">
        <f t="shared" si="3"/>
        <v>4.0503635003100099E-5</v>
      </c>
      <c r="O107" s="64">
        <f>I107*LOG(I107)</f>
        <v>-8.7604390456337028E-2</v>
      </c>
    </row>
    <row r="108" spans="2:15" ht="12.75" customHeight="1">
      <c r="B108" s="16" t="s">
        <v>107</v>
      </c>
      <c r="C108" s="15" t="s">
        <v>126</v>
      </c>
      <c r="D108" s="79" t="s">
        <v>122</v>
      </c>
      <c r="E108" s="46" t="s">
        <v>123</v>
      </c>
      <c r="F108" s="78">
        <v>7429089.5499999998</v>
      </c>
      <c r="H108" s="19">
        <f>+((F108/$F$123))^2</f>
        <v>4.9742277967841089E-4</v>
      </c>
      <c r="I108" s="20">
        <f>+F108/$F$123</f>
        <v>2.230297692413304E-2</v>
      </c>
      <c r="J108" s="21"/>
      <c r="K108" s="77"/>
      <c r="L108" s="77"/>
      <c r="M108" s="77"/>
      <c r="N108" s="19">
        <f t="shared" si="3"/>
        <v>2.4742942174299692E-7</v>
      </c>
      <c r="O108" s="64">
        <f>I108*LOG(I108)</f>
        <v>-3.6836425577124576E-2</v>
      </c>
    </row>
    <row r="109" spans="2:15" ht="12.75" customHeight="1">
      <c r="B109" s="16" t="s">
        <v>107</v>
      </c>
      <c r="C109" s="15" t="s">
        <v>127</v>
      </c>
      <c r="D109" s="79" t="s">
        <v>122</v>
      </c>
      <c r="E109" s="46" t="s">
        <v>123</v>
      </c>
      <c r="F109" s="78">
        <v>1965311.6</v>
      </c>
      <c r="H109" s="19">
        <f>+((F109/$F$123))^2</f>
        <v>3.4811065662111452E-5</v>
      </c>
      <c r="I109" s="20">
        <f>+F109/$F$123</f>
        <v>5.9000903096572558E-3</v>
      </c>
      <c r="J109" s="21"/>
      <c r="K109" s="77"/>
      <c r="L109" s="77"/>
      <c r="M109" s="77"/>
      <c r="N109" s="19">
        <f t="shared" si="3"/>
        <v>1.2118102925318351E-9</v>
      </c>
      <c r="O109" s="64">
        <f>I109*LOG(I109)</f>
        <v>-1.3152135223616171E-2</v>
      </c>
    </row>
    <row r="110" spans="2:15" ht="12.75" customHeight="1">
      <c r="B110" s="16" t="s">
        <v>107</v>
      </c>
      <c r="C110" s="15" t="s">
        <v>128</v>
      </c>
      <c r="D110" s="79" t="s">
        <v>122</v>
      </c>
      <c r="E110" s="46" t="s">
        <v>123</v>
      </c>
      <c r="F110" s="78">
        <v>453149.45</v>
      </c>
      <c r="H110" s="19">
        <f>+((F110/$F$123))^2</f>
        <v>1.8507058502346215E-6</v>
      </c>
      <c r="I110" s="20">
        <f>+F110/$F$123</f>
        <v>1.3604065018348822E-3</v>
      </c>
      <c r="J110" s="21"/>
      <c r="K110" s="77"/>
      <c r="L110" s="77"/>
      <c r="M110" s="77"/>
      <c r="N110" s="19">
        <f t="shared" si="3"/>
        <v>3.4251121440926535E-12</v>
      </c>
      <c r="O110" s="64">
        <f>I110*LOG(I110)</f>
        <v>-3.8993757384247385E-3</v>
      </c>
    </row>
    <row r="111" spans="2:15" ht="12.75" customHeight="1">
      <c r="B111" s="16" t="s">
        <v>107</v>
      </c>
      <c r="C111" s="15" t="s">
        <v>129</v>
      </c>
      <c r="D111" s="79" t="s">
        <v>122</v>
      </c>
      <c r="E111" s="46" t="s">
        <v>123</v>
      </c>
      <c r="F111" s="78">
        <v>396482.62</v>
      </c>
      <c r="H111" s="19">
        <f>+((F111/$F$123))^2</f>
        <v>1.4167812234107524E-6</v>
      </c>
      <c r="I111" s="20">
        <f>+F111/$F$123</f>
        <v>1.1902861939091592E-3</v>
      </c>
      <c r="J111" s="21"/>
      <c r="K111" s="77"/>
      <c r="L111" s="77"/>
      <c r="M111" s="77"/>
      <c r="N111" s="19">
        <f t="shared" si="3"/>
        <v>2.0072690350092683E-12</v>
      </c>
      <c r="O111" s="64">
        <f>I111*LOG(I111)</f>
        <v>-3.4808117692097474E-3</v>
      </c>
    </row>
    <row r="112" spans="2:15" ht="12.75" customHeight="1">
      <c r="B112" s="16" t="s">
        <v>107</v>
      </c>
      <c r="C112" s="15" t="s">
        <v>130</v>
      </c>
      <c r="D112" s="79" t="s">
        <v>122</v>
      </c>
      <c r="E112" s="46" t="s">
        <v>123</v>
      </c>
      <c r="F112" s="78">
        <v>425866.25</v>
      </c>
      <c r="H112" s="19">
        <f>+((F112/$F$123))^2</f>
        <v>1.6345602388585102E-6</v>
      </c>
      <c r="I112" s="20">
        <f>+F112/$F$123</f>
        <v>1.278499213475906E-3</v>
      </c>
      <c r="J112" s="21"/>
      <c r="K112" s="77"/>
      <c r="L112" s="77"/>
      <c r="M112" s="77"/>
      <c r="N112" s="19">
        <f t="shared" si="3"/>
        <v>2.67178717445719E-12</v>
      </c>
      <c r="O112" s="64">
        <f>I112*LOG(I112)</f>
        <v>-3.6990811796081134E-3</v>
      </c>
    </row>
    <row r="113" spans="2:15" ht="12.75" customHeight="1">
      <c r="B113" s="16" t="s">
        <v>107</v>
      </c>
      <c r="C113" s="15" t="s">
        <v>131</v>
      </c>
      <c r="D113" s="79" t="s">
        <v>122</v>
      </c>
      <c r="E113" s="46" t="s">
        <v>123</v>
      </c>
      <c r="F113" s="78">
        <v>186065.7</v>
      </c>
      <c r="H113" s="19">
        <f>+((F113/$F$123))^2</f>
        <v>3.1202337183266844E-7</v>
      </c>
      <c r="I113" s="20">
        <f>+F113/$F$123</f>
        <v>5.5859052250523231E-4</v>
      </c>
      <c r="J113" s="21"/>
      <c r="K113" s="77"/>
      <c r="L113" s="77"/>
      <c r="M113" s="77"/>
      <c r="N113" s="19">
        <f t="shared" si="3"/>
        <v>9.7358584569827671E-14</v>
      </c>
      <c r="O113" s="64">
        <f>I113*LOG(I113)</f>
        <v>-1.8170427063943784E-3</v>
      </c>
    </row>
    <row r="114" spans="2:15" ht="12.75" customHeight="1">
      <c r="B114" s="16" t="s">
        <v>107</v>
      </c>
      <c r="C114" s="15" t="s">
        <v>132</v>
      </c>
      <c r="D114" s="79" t="s">
        <v>122</v>
      </c>
      <c r="E114" s="46" t="s">
        <v>123</v>
      </c>
      <c r="F114" s="78">
        <v>522256.46</v>
      </c>
      <c r="H114" s="19">
        <f>+((F114/$F$123))^2</f>
        <v>2.4582277937287066E-6</v>
      </c>
      <c r="I114" s="20">
        <f>+F114/$F$123</f>
        <v>1.567873653624139E-3</v>
      </c>
      <c r="J114" s="21"/>
      <c r="K114" s="77"/>
      <c r="L114" s="77"/>
      <c r="M114" s="77"/>
      <c r="N114" s="19">
        <f t="shared" si="3"/>
        <v>6.0428838858603047E-12</v>
      </c>
      <c r="O114" s="64">
        <f>I114*LOG(I114)</f>
        <v>-4.3973978919716709E-3</v>
      </c>
    </row>
    <row r="115" spans="2:15" ht="12.75" customHeight="1">
      <c r="B115" s="16" t="s">
        <v>107</v>
      </c>
      <c r="C115" s="15" t="s">
        <v>133</v>
      </c>
      <c r="D115" s="79" t="s">
        <v>122</v>
      </c>
      <c r="E115" s="46" t="s">
        <v>123</v>
      </c>
      <c r="F115" s="78">
        <v>456252.83</v>
      </c>
      <c r="H115" s="19">
        <f>+((F115/$F$123))^2</f>
        <v>1.8761416547763915E-6</v>
      </c>
      <c r="I115" s="20">
        <f>+F115/$F$123</f>
        <v>1.3697232037081038E-3</v>
      </c>
      <c r="J115" s="21"/>
      <c r="K115" s="77"/>
      <c r="L115" s="77"/>
      <c r="M115" s="77"/>
      <c r="N115" s="19">
        <f t="shared" si="3"/>
        <v>3.5199075087870967E-12</v>
      </c>
      <c r="O115" s="64">
        <f>I115*LOG(I115)</f>
        <v>-3.9220204768236214E-3</v>
      </c>
    </row>
    <row r="116" spans="2:15" ht="12.75" customHeight="1">
      <c r="B116" s="16" t="s">
        <v>107</v>
      </c>
      <c r="C116" s="15" t="s">
        <v>134</v>
      </c>
      <c r="D116" s="79" t="s">
        <v>122</v>
      </c>
      <c r="E116" s="46" t="s">
        <v>123</v>
      </c>
      <c r="F116" s="78">
        <v>193384.82</v>
      </c>
      <c r="H116" s="19">
        <f>+((F116/$F$123))^2</f>
        <v>3.3705381295027639E-7</v>
      </c>
      <c r="I116" s="20">
        <f>+F116/$F$123</f>
        <v>5.8056335825668189E-4</v>
      </c>
      <c r="J116" s="21"/>
      <c r="K116" s="77"/>
      <c r="L116" s="77"/>
      <c r="M116" s="77"/>
      <c r="N116" s="19">
        <f t="shared" si="3"/>
        <v>1.136052728243199E-13</v>
      </c>
      <c r="O116" s="64">
        <f>I116*LOG(I116)</f>
        <v>-1.8787903311312394E-3</v>
      </c>
    </row>
    <row r="117" spans="2:15" ht="12.75" customHeight="1">
      <c r="B117" s="16" t="s">
        <v>107</v>
      </c>
      <c r="C117" s="15" t="s">
        <v>135</v>
      </c>
      <c r="D117" s="79" t="s">
        <v>122</v>
      </c>
      <c r="E117" s="46" t="s">
        <v>123</v>
      </c>
      <c r="F117" s="78">
        <v>58201.99</v>
      </c>
      <c r="H117" s="19">
        <f>+((F117/$F$123))^2</f>
        <v>3.0530235291415698E-8</v>
      </c>
      <c r="I117" s="20">
        <f>+F117/$F$123</f>
        <v>1.7472903391084065E-4</v>
      </c>
      <c r="J117" s="21"/>
      <c r="K117" s="77"/>
      <c r="L117" s="77"/>
      <c r="M117" s="77"/>
      <c r="N117" s="19">
        <f t="shared" si="3"/>
        <v>9.3209526694920466E-16</v>
      </c>
      <c r="O117" s="64">
        <f>I117*LOG(I117)</f>
        <v>-6.5656792011725012E-4</v>
      </c>
    </row>
    <row r="118" spans="2:15" ht="12.75" customHeight="1">
      <c r="B118" s="16" t="s">
        <v>107</v>
      </c>
      <c r="C118" s="15" t="s">
        <v>136</v>
      </c>
      <c r="D118" s="79" t="s">
        <v>122</v>
      </c>
      <c r="E118" s="46" t="s">
        <v>93</v>
      </c>
      <c r="F118" s="78">
        <v>1804888.3</v>
      </c>
      <c r="H118" s="19">
        <f>+((F118/$F$123))^2</f>
        <v>2.9359938581484416E-5</v>
      </c>
      <c r="I118" s="20">
        <f>+F118/$F$123</f>
        <v>5.4184812061577195E-3</v>
      </c>
      <c r="J118" s="21"/>
      <c r="K118" s="77"/>
      <c r="L118" s="77"/>
      <c r="M118" s="77"/>
      <c r="N118" s="19">
        <f t="shared" si="3"/>
        <v>8.6200599350853716E-10</v>
      </c>
      <c r="O118" s="64">
        <f>I118*LOG(I118)</f>
        <v>-1.2278941790390779E-2</v>
      </c>
    </row>
    <row r="119" spans="2:15" ht="12.75" customHeight="1">
      <c r="B119" s="16" t="s">
        <v>107</v>
      </c>
      <c r="C119" s="15" t="s">
        <v>137</v>
      </c>
      <c r="D119" s="79" t="s">
        <v>138</v>
      </c>
      <c r="E119" s="46" t="s">
        <v>139</v>
      </c>
      <c r="F119" s="80">
        <v>15200</v>
      </c>
      <c r="H119" s="19">
        <f>+((F119/$F$123))^2</f>
        <v>2.0822921374514498E-9</v>
      </c>
      <c r="I119" s="20">
        <f>+F119/$F$123</f>
        <v>4.5632139303910021E-5</v>
      </c>
      <c r="J119" s="21"/>
      <c r="K119" s="77"/>
      <c r="L119" s="77"/>
      <c r="M119" s="77"/>
      <c r="N119" s="19">
        <f t="shared" si="3"/>
        <v>4.3359405456921275E-18</v>
      </c>
      <c r="O119" s="64">
        <f>I119*LOG(I119)</f>
        <v>-1.9807675818268563E-4</v>
      </c>
    </row>
    <row r="120" spans="2:15">
      <c r="B120" s="16" t="s">
        <v>107</v>
      </c>
      <c r="C120" s="15" t="s">
        <v>140</v>
      </c>
      <c r="D120" s="79" t="s">
        <v>138</v>
      </c>
      <c r="E120" s="46" t="s">
        <v>141</v>
      </c>
      <c r="F120" s="81">
        <v>1205664.32</v>
      </c>
      <c r="H120" s="19">
        <f>+((F120/$F$123))^2</f>
        <v>1.3101086101437202E-5</v>
      </c>
      <c r="I120" s="20">
        <f>+F120/$F$123</f>
        <v>3.6195422502627596E-3</v>
      </c>
      <c r="J120" s="21"/>
      <c r="K120" s="77"/>
      <c r="L120" s="77"/>
      <c r="M120" s="77"/>
      <c r="N120" s="19">
        <f t="shared" si="3"/>
        <v>1.7163845703727102E-10</v>
      </c>
      <c r="O120" s="64">
        <f>I120*LOG(I120)</f>
        <v>-8.8365562597749851E-3</v>
      </c>
    </row>
    <row r="121" spans="2:15" ht="12.75" customHeight="1">
      <c r="B121" s="16" t="s">
        <v>107</v>
      </c>
      <c r="C121" s="15" t="s">
        <v>142</v>
      </c>
      <c r="D121" s="79" t="s">
        <v>138</v>
      </c>
      <c r="E121" s="46" t="s">
        <v>143</v>
      </c>
      <c r="F121" s="75">
        <v>1497078.02</v>
      </c>
      <c r="H121" s="105">
        <f>+((F121/$F$123))^2</f>
        <v>2.0199627076991842E-5</v>
      </c>
      <c r="I121" s="106">
        <f>+F121/$F$123</f>
        <v>4.4943995235172231E-3</v>
      </c>
      <c r="J121" s="107"/>
      <c r="K121" s="77"/>
      <c r="L121" s="77"/>
      <c r="M121" s="77"/>
      <c r="N121" s="105">
        <f t="shared" si="3"/>
        <v>4.0802493404954199E-10</v>
      </c>
      <c r="O121" s="108">
        <f>I121*LOG(I121)</f>
        <v>-1.0549831301755972E-2</v>
      </c>
    </row>
    <row r="122" spans="2:15">
      <c r="C122" s="32" t="s">
        <v>144</v>
      </c>
      <c r="D122" s="24">
        <f>52398015.5+300282.85+10500+12490370.21</f>
        <v>65199168.560000002</v>
      </c>
      <c r="F122" s="24">
        <f>SUM(F95:F121)</f>
        <v>149439208.74000001</v>
      </c>
      <c r="H122" s="26">
        <f>+SUM(H95:H121)</f>
        <v>4.4840425990852889E-2</v>
      </c>
      <c r="I122" s="20">
        <f>SUM(I95:I121)</f>
        <v>0.44863360465064267</v>
      </c>
      <c r="J122" s="109">
        <f>+SUM(J95:J121)</f>
        <v>0.37547064238324712</v>
      </c>
      <c r="K122" s="21"/>
      <c r="L122" s="21"/>
      <c r="M122" s="21"/>
      <c r="N122" s="26">
        <f>SUM(N95:N121)/(H122^2)</f>
        <v>0.36466967767324659</v>
      </c>
      <c r="O122" s="31">
        <f>+SUM(O95:O121)</f>
        <v>-0.51749670538086356</v>
      </c>
    </row>
    <row r="123" spans="2:15">
      <c r="C123" s="32" t="s">
        <v>27</v>
      </c>
      <c r="D123" s="24">
        <f>265095605.03+2632983.54+170805.24</f>
        <v>267899393.81</v>
      </c>
      <c r="F123" s="24">
        <f>+D122+D123</f>
        <v>333098562.37</v>
      </c>
      <c r="H123" s="83"/>
      <c r="J123" s="77"/>
      <c r="K123" s="77"/>
      <c r="L123" s="77"/>
      <c r="M123" s="77"/>
      <c r="N123" s="33"/>
      <c r="O123" s="82"/>
    </row>
    <row r="125" spans="2:15">
      <c r="B125" s="84" t="s">
        <v>159</v>
      </c>
      <c r="C125" s="85"/>
      <c r="D125" s="85"/>
      <c r="E125" s="85"/>
      <c r="F125" s="85"/>
      <c r="G125" s="85"/>
    </row>
    <row r="127" spans="2:15">
      <c r="B127" s="7" t="s">
        <v>145</v>
      </c>
      <c r="C127" s="9" t="s">
        <v>0</v>
      </c>
      <c r="D127" s="7" t="s">
        <v>161</v>
      </c>
      <c r="E127" s="7" t="s">
        <v>8</v>
      </c>
      <c r="F127" s="7" t="s">
        <v>7</v>
      </c>
      <c r="G127" s="7" t="s">
        <v>162</v>
      </c>
    </row>
    <row r="128" spans="2:15">
      <c r="B128" s="86">
        <f>+B15</f>
        <v>36</v>
      </c>
      <c r="C128" s="87" t="s">
        <v>28</v>
      </c>
      <c r="D128" s="88">
        <f>+H54</f>
        <v>3.8540041002855047E-2</v>
      </c>
      <c r="E128" s="89">
        <f>+N54</f>
        <v>0.24723721839869467</v>
      </c>
      <c r="F128" s="89">
        <f>+J54</f>
        <v>0.3451681970144293</v>
      </c>
      <c r="G128" s="89">
        <f>+O54</f>
        <v>-0.87208396371426222</v>
      </c>
    </row>
    <row r="129" spans="2:15">
      <c r="B129" s="86">
        <f>+B57</f>
        <v>7</v>
      </c>
      <c r="C129" s="87" t="s">
        <v>74</v>
      </c>
      <c r="D129" s="89">
        <f>+H67</f>
        <v>7.5535687313465646E-2</v>
      </c>
      <c r="E129" s="89">
        <f>+N67</f>
        <v>0.30059612666698809</v>
      </c>
      <c r="F129" s="89">
        <f>+J67</f>
        <v>0.51468712041082121</v>
      </c>
      <c r="G129" s="89">
        <f>+O67</f>
        <v>-0.56595284381134769</v>
      </c>
    </row>
    <row r="130" spans="2:15">
      <c r="B130" s="86">
        <f>+B6</f>
        <v>3</v>
      </c>
      <c r="C130" s="87" t="s">
        <v>18</v>
      </c>
      <c r="D130" s="89">
        <f>+H12</f>
        <v>3.8190291184825483E-3</v>
      </c>
      <c r="E130" s="89">
        <f>+N12</f>
        <v>0.48746705905068816</v>
      </c>
      <c r="F130" s="89">
        <f>+J12</f>
        <v>0.10138816084341157</v>
      </c>
      <c r="G130" s="89">
        <f>+O12</f>
        <v>-0.14677520736263497</v>
      </c>
    </row>
    <row r="131" spans="2:15">
      <c r="B131" s="86">
        <f>+B70</f>
        <v>16</v>
      </c>
      <c r="C131" s="87" t="s">
        <v>85</v>
      </c>
      <c r="D131" s="89">
        <f>+H89</f>
        <v>2.7901670928303147E-3</v>
      </c>
      <c r="E131" s="89">
        <f>+N89</f>
        <v>0.68897953672783729</v>
      </c>
      <c r="F131" s="89">
        <f>+J89</f>
        <v>8.3211488786087889E-2</v>
      </c>
      <c r="G131" s="89">
        <f>+O89</f>
        <v>-0.17327237180154659</v>
      </c>
    </row>
    <row r="132" spans="2:15">
      <c r="B132" s="86">
        <f>+B92</f>
        <v>27</v>
      </c>
      <c r="C132" s="87" t="s">
        <v>107</v>
      </c>
      <c r="D132" s="89">
        <f>+H122</f>
        <v>4.4840425990852889E-2</v>
      </c>
      <c r="E132" s="89">
        <f>+N122</f>
        <v>0.36466967767324659</v>
      </c>
      <c r="F132" s="89">
        <f>+J122</f>
        <v>0.37547064238324712</v>
      </c>
      <c r="G132" s="89">
        <f>+O122</f>
        <v>-0.51749670538086356</v>
      </c>
    </row>
    <row r="133" spans="2:15">
      <c r="B133" s="7">
        <f>SUBTOTAL(9,B128:B132)</f>
        <v>89</v>
      </c>
      <c r="C133" s="19"/>
      <c r="D133" s="86"/>
      <c r="E133" s="86"/>
      <c r="F133" s="86"/>
      <c r="G133" s="86"/>
    </row>
    <row r="135" spans="2:15">
      <c r="B135" s="90"/>
      <c r="C135" s="91"/>
      <c r="D135" s="83"/>
    </row>
    <row r="136" spans="2:15">
      <c r="B136" s="90"/>
      <c r="C136" s="91"/>
      <c r="D136" s="83"/>
    </row>
    <row r="137" spans="2:15">
      <c r="B137" s="90"/>
      <c r="C137" s="91"/>
      <c r="D137" s="83"/>
    </row>
    <row r="140" spans="2:15">
      <c r="B140" s="92" t="s">
        <v>160</v>
      </c>
      <c r="C140" s="93"/>
      <c r="D140" s="93"/>
      <c r="E140" s="93"/>
    </row>
    <row r="141" spans="2:15" ht="13.5" thickBot="1"/>
    <row r="142" spans="2:15">
      <c r="B142" s="94" t="s">
        <v>0</v>
      </c>
      <c r="C142" s="95" t="s">
        <v>146</v>
      </c>
      <c r="D142" s="95" t="s">
        <v>147</v>
      </c>
      <c r="E142" s="96" t="s">
        <v>148</v>
      </c>
      <c r="F142" s="97"/>
      <c r="G142" s="83"/>
      <c r="H142" s="83"/>
      <c r="I142" s="5"/>
      <c r="J142" s="5"/>
      <c r="K142" s="4"/>
      <c r="L142" s="4"/>
      <c r="O142" s="1"/>
    </row>
    <row r="143" spans="2:15" ht="13.5" thickBot="1">
      <c r="B143" s="98"/>
      <c r="C143" s="99"/>
      <c r="D143" s="99"/>
      <c r="E143" s="100" t="s">
        <v>149</v>
      </c>
      <c r="F143" s="97"/>
      <c r="G143" s="83"/>
      <c r="H143" s="83"/>
      <c r="I143" s="5"/>
      <c r="J143" s="5"/>
      <c r="K143" s="4"/>
      <c r="L143" s="4"/>
      <c r="O143" s="1"/>
    </row>
    <row r="144" spans="2:15" ht="26.25" thickBot="1">
      <c r="B144" s="101" t="s">
        <v>150</v>
      </c>
      <c r="C144" s="102" t="s">
        <v>151</v>
      </c>
      <c r="D144" s="103">
        <f>+F54</f>
        <v>50263109.229999997</v>
      </c>
      <c r="E144" s="104">
        <f>+D144/F55</f>
        <v>0.62594500740936054</v>
      </c>
      <c r="F144" s="97"/>
      <c r="G144" s="83"/>
      <c r="H144" s="83"/>
      <c r="I144" s="5"/>
      <c r="J144" s="5"/>
      <c r="K144" s="4"/>
      <c r="L144" s="4"/>
      <c r="O144" s="1"/>
    </row>
    <row r="145" spans="2:15" ht="39" thickBot="1">
      <c r="B145" s="101" t="s">
        <v>152</v>
      </c>
      <c r="C145" s="102" t="s">
        <v>153</v>
      </c>
      <c r="D145" s="103">
        <f>+F67</f>
        <v>9019508.0700000003</v>
      </c>
      <c r="E145" s="104">
        <f>+D145/F68</f>
        <v>0.59357121899476328</v>
      </c>
      <c r="F145" s="97"/>
      <c r="G145" s="83"/>
      <c r="H145" s="83"/>
      <c r="I145" s="5"/>
      <c r="J145" s="5"/>
      <c r="K145" s="4"/>
      <c r="L145" s="4"/>
      <c r="O145" s="1"/>
    </row>
    <row r="146" spans="2:15" ht="26.25" thickBot="1">
      <c r="B146" s="101" t="s">
        <v>154</v>
      </c>
      <c r="C146" s="102" t="s">
        <v>155</v>
      </c>
      <c r="D146" s="103">
        <f>+F12</f>
        <v>421006.52999999997</v>
      </c>
      <c r="E146" s="104">
        <f>+D146/F13</f>
        <v>0.10138816084341155</v>
      </c>
      <c r="F146" s="97"/>
      <c r="G146" s="83"/>
      <c r="H146" s="83"/>
      <c r="I146" s="5"/>
      <c r="J146" s="5"/>
      <c r="K146" s="4"/>
      <c r="L146" s="4"/>
      <c r="O146" s="1"/>
    </row>
    <row r="147" spans="2:15" ht="26.25" thickBot="1">
      <c r="B147" s="101" t="s">
        <v>156</v>
      </c>
      <c r="C147" s="102" t="s">
        <v>157</v>
      </c>
      <c r="D147" s="103">
        <f>+F89</f>
        <v>20547290.519999996</v>
      </c>
      <c r="E147" s="104">
        <f>+D147/F90</f>
        <v>9.9391832145271641E-2</v>
      </c>
      <c r="F147" s="97"/>
      <c r="G147" s="83"/>
      <c r="H147" s="83"/>
      <c r="I147" s="5"/>
      <c r="J147" s="5"/>
      <c r="K147" s="4"/>
      <c r="L147" s="4"/>
      <c r="O147" s="1"/>
    </row>
    <row r="148" spans="2:15" ht="26.25" thickBot="1">
      <c r="B148" s="101" t="s">
        <v>107</v>
      </c>
      <c r="C148" s="102" t="s">
        <v>158</v>
      </c>
      <c r="D148" s="103">
        <f>+F122</f>
        <v>149439208.74000001</v>
      </c>
      <c r="E148" s="104">
        <f>+D148/$D$149</f>
        <v>0.65061225415184654</v>
      </c>
      <c r="F148" s="83"/>
      <c r="G148" s="83"/>
      <c r="H148" s="83"/>
      <c r="I148" s="5"/>
      <c r="J148" s="5"/>
      <c r="K148" s="4"/>
      <c r="L148" s="4"/>
      <c r="O148" s="1"/>
    </row>
    <row r="149" spans="2:15">
      <c r="D149" s="25">
        <f>SUM(D144:D148)</f>
        <v>229690123.09</v>
      </c>
      <c r="F149" s="83"/>
      <c r="G149" s="83"/>
      <c r="H149" s="83"/>
      <c r="I149" s="5"/>
      <c r="J149" s="5"/>
      <c r="K149" s="4"/>
      <c r="L149" s="4"/>
      <c r="O149" s="1"/>
    </row>
  </sheetData>
  <mergeCells count="11">
    <mergeCell ref="B2:O2"/>
    <mergeCell ref="D6:F6"/>
    <mergeCell ref="D92:F92"/>
    <mergeCell ref="B125:G125"/>
    <mergeCell ref="B140:E140"/>
    <mergeCell ref="B142:B143"/>
    <mergeCell ref="C142:C143"/>
    <mergeCell ref="D142:D143"/>
    <mergeCell ref="D15:F15"/>
    <mergeCell ref="D57:F57"/>
    <mergeCell ref="D70:F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CIIU C152001 FAB. CALZADO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FCAUD-DIDE</dc:creator>
  <cp:lastModifiedBy>FCAUD-DIDE</cp:lastModifiedBy>
  <dcterms:created xsi:type="dcterms:W3CDTF">2018-03-29T15:53:17Z</dcterms:created>
  <dcterms:modified xsi:type="dcterms:W3CDTF">2018-03-29T19:14:41Z</dcterms:modified>
</cp:coreProperties>
</file>